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utaba\futaba\10_帳票\20_事業所運営\委員会\ホームページ実働組\重要事項公開\2025\"/>
    </mc:Choice>
  </mc:AlternateContent>
  <xr:revisionPtr revIDLastSave="0" documentId="13_ncr:1_{EAC57C60-88A1-4660-9403-F3EA86066D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なかやす料金表" sheetId="10" r:id="rId1"/>
  </sheets>
  <definedNames>
    <definedName name="_xlnm.Print_Area" localSheetId="0">なかやす料金表!$A$1:$N$99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0" l="1"/>
  <c r="G37" i="10" l="1"/>
  <c r="F24" i="10"/>
  <c r="F21" i="10" l="1"/>
  <c r="G83" i="10" l="1"/>
  <c r="G77" i="10"/>
  <c r="H77" i="10" l="1"/>
  <c r="J77" i="10" s="1"/>
  <c r="I77" i="10"/>
  <c r="H83" i="10"/>
  <c r="J83" i="10" s="1"/>
  <c r="I83" i="10"/>
  <c r="G71" i="10"/>
  <c r="G52" i="10"/>
  <c r="G51" i="10"/>
  <c r="G50" i="10"/>
  <c r="G49" i="10"/>
  <c r="G48" i="10"/>
  <c r="G47" i="10"/>
  <c r="G46" i="10"/>
  <c r="G45" i="10"/>
  <c r="G44" i="10"/>
  <c r="G43" i="10"/>
  <c r="G40" i="10"/>
  <c r="G39" i="10"/>
  <c r="G38" i="10"/>
  <c r="G36" i="10"/>
  <c r="G35" i="10"/>
  <c r="G34" i="10"/>
  <c r="G33" i="10"/>
  <c r="G32" i="10"/>
  <c r="G21" i="10" l="1"/>
  <c r="H21" i="10" s="1"/>
  <c r="I21" i="10"/>
  <c r="H71" i="10"/>
  <c r="I71" i="10"/>
  <c r="F27" i="10"/>
  <c r="F26" i="10"/>
  <c r="F25" i="10"/>
  <c r="F23" i="10"/>
  <c r="F22" i="10"/>
  <c r="H12" i="10"/>
  <c r="H11" i="10"/>
  <c r="J21" i="10" l="1"/>
  <c r="J71" i="10"/>
  <c r="K21" i="10"/>
  <c r="L21" i="10" s="1"/>
  <c r="K71" i="10"/>
  <c r="K83" i="10"/>
  <c r="K77" i="10"/>
  <c r="N71" i="10" l="1"/>
  <c r="M71" i="10"/>
  <c r="L71" i="10"/>
  <c r="N83" i="10"/>
  <c r="L83" i="10"/>
  <c r="M83" i="10"/>
  <c r="M77" i="10"/>
  <c r="L77" i="10"/>
  <c r="N77" i="10"/>
  <c r="G27" i="10" l="1"/>
  <c r="I27" i="10" s="1"/>
  <c r="G25" i="10"/>
  <c r="I25" i="10" s="1"/>
  <c r="G23" i="10"/>
  <c r="I23" i="10" s="1"/>
  <c r="G26" i="10"/>
  <c r="G24" i="10"/>
  <c r="I24" i="10" s="1"/>
  <c r="G22" i="10"/>
  <c r="I22" i="10" s="1"/>
  <c r="H26" i="10" l="1"/>
  <c r="J26" i="10" s="1"/>
  <c r="K26" i="10" s="1"/>
  <c r="I26" i="10"/>
  <c r="H24" i="10"/>
  <c r="H25" i="10"/>
  <c r="H22" i="10"/>
  <c r="H23" i="10"/>
  <c r="H27" i="10"/>
  <c r="J23" i="10" l="1"/>
  <c r="K23" i="10" s="1"/>
  <c r="J22" i="10"/>
  <c r="K22" i="10" s="1"/>
  <c r="L22" i="10" s="1"/>
  <c r="J24" i="10"/>
  <c r="K24" i="10" s="1"/>
  <c r="M24" i="10" s="1"/>
  <c r="J27" i="10"/>
  <c r="K27" i="10" s="1"/>
  <c r="M27" i="10" s="1"/>
  <c r="J25" i="10"/>
  <c r="K25" i="10" s="1"/>
  <c r="M25" i="10" s="1"/>
  <c r="M21" i="10"/>
  <c r="N21" i="10"/>
  <c r="N26" i="10"/>
  <c r="M26" i="10"/>
  <c r="L26" i="10"/>
  <c r="G92" i="10"/>
  <c r="G89" i="10"/>
  <c r="L23" i="10" l="1"/>
  <c r="M23" i="10"/>
  <c r="N25" i="10"/>
  <c r="L27" i="10"/>
  <c r="L24" i="10"/>
  <c r="N22" i="10"/>
  <c r="L25" i="10"/>
  <c r="N27" i="10"/>
  <c r="N23" i="10"/>
  <c r="N24" i="10"/>
  <c r="M22" i="10"/>
  <c r="G98" i="10"/>
  <c r="H98" i="10" l="1"/>
  <c r="I98" i="10" s="1"/>
  <c r="J98" i="10" s="1"/>
  <c r="K98" i="10" s="1"/>
  <c r="M98" i="10" l="1"/>
  <c r="L98" i="10"/>
</calcChain>
</file>

<file path=xl/sharedStrings.xml><?xml version="1.0" encoding="utf-8"?>
<sst xmlns="http://schemas.openxmlformats.org/spreadsheetml/2006/main" count="275" uniqueCount="187">
  <si>
    <t>住宅所在市町</t>
    <rPh sb="0" eb="2">
      <t>ジュウタク</t>
    </rPh>
    <rPh sb="2" eb="4">
      <t>ショザイ</t>
    </rPh>
    <rPh sb="4" eb="6">
      <t>シチョウ</t>
    </rPh>
    <phoneticPr fontId="2"/>
  </si>
  <si>
    <t>地域区分</t>
    <rPh sb="0" eb="2">
      <t>チイキ</t>
    </rPh>
    <rPh sb="2" eb="4">
      <t>クブン</t>
    </rPh>
    <phoneticPr fontId="2"/>
  </si>
  <si>
    <t>1単位の単価</t>
    <rPh sb="1" eb="3">
      <t>タンイ</t>
    </rPh>
    <rPh sb="4" eb="6">
      <t>タンカ</t>
    </rPh>
    <phoneticPr fontId="2"/>
  </si>
  <si>
    <t>神戸市</t>
    <rPh sb="0" eb="3">
      <t>コウベシ</t>
    </rPh>
    <phoneticPr fontId="2"/>
  </si>
  <si>
    <t>4級地</t>
    <rPh sb="1" eb="3">
      <t>キュウチ</t>
    </rPh>
    <phoneticPr fontId="2"/>
  </si>
  <si>
    <t>地域区分</t>
    <rPh sb="0" eb="2">
      <t>チイキ</t>
    </rPh>
    <rPh sb="2" eb="4">
      <t>クブン</t>
    </rPh>
    <phoneticPr fontId="10"/>
  </si>
  <si>
    <t>兵庫県内対象市町</t>
    <rPh sb="0" eb="2">
      <t>ヒョウゴ</t>
    </rPh>
    <rPh sb="2" eb="4">
      <t>ケンナイ</t>
    </rPh>
    <rPh sb="4" eb="6">
      <t>タイショウ</t>
    </rPh>
    <rPh sb="6" eb="8">
      <t>シチョウ</t>
    </rPh>
    <phoneticPr fontId="10"/>
  </si>
  <si>
    <t>単価</t>
    <rPh sb="0" eb="2">
      <t>タンカ</t>
    </rPh>
    <phoneticPr fontId="10"/>
  </si>
  <si>
    <t>姫路市</t>
  </si>
  <si>
    <t>7級地</t>
    <rPh sb="1" eb="3">
      <t>キュウチ</t>
    </rPh>
    <phoneticPr fontId="2"/>
  </si>
  <si>
    <t>3級地</t>
    <rPh sb="1" eb="2">
      <t>キュウ</t>
    </rPh>
    <rPh sb="2" eb="3">
      <t>チ</t>
    </rPh>
    <phoneticPr fontId="10"/>
  </si>
  <si>
    <t>西宮市、芦屋市、宝塚市</t>
    <rPh sb="0" eb="3">
      <t>ニシノミヤシ</t>
    </rPh>
    <rPh sb="4" eb="7">
      <t>アシヤシ</t>
    </rPh>
    <rPh sb="8" eb="11">
      <t>タカラヅカシ</t>
    </rPh>
    <phoneticPr fontId="10"/>
  </si>
  <si>
    <t>：入力セル</t>
    <rPh sb="1" eb="3">
      <t>ニュウリョク</t>
    </rPh>
    <phoneticPr fontId="2"/>
  </si>
  <si>
    <t>尼崎市</t>
  </si>
  <si>
    <t>5級地</t>
    <rPh sb="1" eb="3">
      <t>キュウチ</t>
    </rPh>
    <phoneticPr fontId="2"/>
  </si>
  <si>
    <t>4級地</t>
    <rPh sb="1" eb="3">
      <t>キュウチ</t>
    </rPh>
    <phoneticPr fontId="10"/>
  </si>
  <si>
    <t>神戸市</t>
    <rPh sb="0" eb="3">
      <t>コウベシ</t>
    </rPh>
    <phoneticPr fontId="10"/>
  </si>
  <si>
    <t>明石市</t>
  </si>
  <si>
    <t>6級地</t>
    <rPh sb="1" eb="3">
      <t>キュウチ</t>
    </rPh>
    <phoneticPr fontId="2"/>
  </si>
  <si>
    <t>5級地</t>
    <rPh sb="1" eb="3">
      <t>キュウチ</t>
    </rPh>
    <phoneticPr fontId="10"/>
  </si>
  <si>
    <t>尼崎市、伊丹市、川西市、三田市</t>
    <rPh sb="0" eb="3">
      <t>アマガサキシ</t>
    </rPh>
    <rPh sb="4" eb="7">
      <t>イタミシ</t>
    </rPh>
    <rPh sb="8" eb="11">
      <t>カワニシシ</t>
    </rPh>
    <rPh sb="12" eb="15">
      <t>サンダシ</t>
    </rPh>
    <phoneticPr fontId="10"/>
  </si>
  <si>
    <t>※１箇月</t>
    <rPh sb="2" eb="4">
      <t>カゲツ</t>
    </rPh>
    <phoneticPr fontId="2"/>
  </si>
  <si>
    <t>日の場合</t>
    <rPh sb="0" eb="1">
      <t>ニチ</t>
    </rPh>
    <rPh sb="2" eb="4">
      <t>バアイ</t>
    </rPh>
    <phoneticPr fontId="2"/>
  </si>
  <si>
    <t>西宮市</t>
  </si>
  <si>
    <t>3級地</t>
    <rPh sb="1" eb="3">
      <t>キュウチ</t>
    </rPh>
    <phoneticPr fontId="2"/>
  </si>
  <si>
    <t>6級地</t>
    <rPh sb="1" eb="3">
      <t>キュウチ</t>
    </rPh>
    <phoneticPr fontId="10"/>
  </si>
  <si>
    <t>明石市、猪名川町</t>
    <rPh sb="0" eb="3">
      <t>アカシシ</t>
    </rPh>
    <rPh sb="4" eb="8">
      <t>イナガワチョウ</t>
    </rPh>
    <phoneticPr fontId="10"/>
  </si>
  <si>
    <t>洲本市</t>
  </si>
  <si>
    <t>その他</t>
    <rPh sb="2" eb="3">
      <t>タ</t>
    </rPh>
    <phoneticPr fontId="2"/>
  </si>
  <si>
    <t>7級地</t>
    <rPh sb="1" eb="3">
      <t>キュウチ</t>
    </rPh>
    <phoneticPr fontId="10"/>
  </si>
  <si>
    <t>姫路市、加古川市、三木市、高砂市、稲美町、播磨町</t>
    <rPh sb="0" eb="3">
      <t>ヒメジシ</t>
    </rPh>
    <rPh sb="4" eb="8">
      <t>カコガワシ</t>
    </rPh>
    <rPh sb="9" eb="12">
      <t>ミキシ</t>
    </rPh>
    <rPh sb="13" eb="16">
      <t>タカサゴシ</t>
    </rPh>
    <rPh sb="17" eb="20">
      <t>イナミチョウ</t>
    </rPh>
    <rPh sb="21" eb="24">
      <t>ハリマチョウ</t>
    </rPh>
    <phoneticPr fontId="10"/>
  </si>
  <si>
    <t>芦屋市</t>
  </si>
  <si>
    <t>その他</t>
    <rPh sb="2" eb="3">
      <t>タ</t>
    </rPh>
    <phoneticPr fontId="10"/>
  </si>
  <si>
    <t>上記以外の市町</t>
    <rPh sb="0" eb="2">
      <t>ジョウキ</t>
    </rPh>
    <rPh sb="2" eb="4">
      <t>イガイ</t>
    </rPh>
    <rPh sb="5" eb="7">
      <t>シチョウ</t>
    </rPh>
    <phoneticPr fontId="10"/>
  </si>
  <si>
    <t>要介護
状態区分</t>
    <rPh sb="0" eb="3">
      <t>ヨウカイゴ</t>
    </rPh>
    <rPh sb="4" eb="6">
      <t>ジョウタイ</t>
    </rPh>
    <rPh sb="6" eb="8">
      <t>クブン</t>
    </rPh>
    <phoneticPr fontId="2"/>
  </si>
  <si>
    <t xml:space="preserve">基本単位数
</t>
    <rPh sb="0" eb="2">
      <t>キホン</t>
    </rPh>
    <rPh sb="2" eb="4">
      <t>タンイ</t>
    </rPh>
    <rPh sb="4" eb="5">
      <t>スウ</t>
    </rPh>
    <phoneticPr fontId="2"/>
  </si>
  <si>
    <t>介護職員処遇
改善加算単位数</t>
    <rPh sb="0" eb="2">
      <t>カイゴ</t>
    </rPh>
    <rPh sb="2" eb="4">
      <t>ショクイン</t>
    </rPh>
    <rPh sb="4" eb="6">
      <t>ショグウ</t>
    </rPh>
    <rPh sb="7" eb="9">
      <t>カイゼン</t>
    </rPh>
    <rPh sb="9" eb="11">
      <t>カサン</t>
    </rPh>
    <rPh sb="11" eb="14">
      <t>タンイスウ</t>
    </rPh>
    <phoneticPr fontId="2"/>
  </si>
  <si>
    <t xml:space="preserve">総単位数
</t>
    <rPh sb="0" eb="1">
      <t>ソウ</t>
    </rPh>
    <rPh sb="1" eb="4">
      <t>タンイスウ</t>
    </rPh>
    <phoneticPr fontId="2"/>
  </si>
  <si>
    <t xml:space="preserve">総費用額
</t>
    <rPh sb="0" eb="1">
      <t>ソウ</t>
    </rPh>
    <rPh sb="1" eb="3">
      <t>ヒヨウ</t>
    </rPh>
    <rPh sb="3" eb="4">
      <t>ガク</t>
    </rPh>
    <phoneticPr fontId="2"/>
  </si>
  <si>
    <t>利用者負担額
（1割）</t>
    <rPh sb="0" eb="3">
      <t>リヨウシャ</t>
    </rPh>
    <rPh sb="3" eb="5">
      <t>フタン</t>
    </rPh>
    <rPh sb="5" eb="6">
      <t>ガク</t>
    </rPh>
    <rPh sb="9" eb="10">
      <t>ワリ</t>
    </rPh>
    <phoneticPr fontId="2"/>
  </si>
  <si>
    <t>利用者負担額
（2割）</t>
    <rPh sb="0" eb="3">
      <t>リヨウシャ</t>
    </rPh>
    <rPh sb="3" eb="5">
      <t>フタン</t>
    </rPh>
    <rPh sb="5" eb="6">
      <t>ガク</t>
    </rPh>
    <rPh sb="9" eb="10">
      <t>ワリ</t>
    </rPh>
    <phoneticPr fontId="2"/>
  </si>
  <si>
    <t>伊丹市</t>
  </si>
  <si>
    <t>相生市</t>
  </si>
  <si>
    <t>A</t>
  </si>
  <si>
    <t>C=(A+B)*加算率</t>
    <rPh sb="8" eb="11">
      <t>カサンリツ</t>
    </rPh>
    <phoneticPr fontId="2"/>
  </si>
  <si>
    <t>豊岡市</t>
  </si>
  <si>
    <t>要支援1</t>
    <rPh sb="0" eb="3">
      <t>ヨウシエン</t>
    </rPh>
    <phoneticPr fontId="2"/>
  </si>
  <si>
    <t>加古川市</t>
  </si>
  <si>
    <t>要支援2</t>
    <rPh sb="0" eb="3">
      <t>ヨウシエン</t>
    </rPh>
    <phoneticPr fontId="2"/>
  </si>
  <si>
    <t>赤穂市</t>
  </si>
  <si>
    <t>要介護1</t>
    <rPh sb="0" eb="3">
      <t>ヨウカイゴ</t>
    </rPh>
    <phoneticPr fontId="2"/>
  </si>
  <si>
    <t>西脇市</t>
  </si>
  <si>
    <t>要介護2</t>
    <rPh sb="0" eb="3">
      <t>ヨウカイゴ</t>
    </rPh>
    <phoneticPr fontId="2"/>
  </si>
  <si>
    <t>宝塚市</t>
    <rPh sb="0" eb="1">
      <t>タカラ</t>
    </rPh>
    <rPh sb="1" eb="2">
      <t>ズカ</t>
    </rPh>
    <rPh sb="2" eb="3">
      <t>シ</t>
    </rPh>
    <phoneticPr fontId="2"/>
  </si>
  <si>
    <t>要介護3</t>
    <rPh sb="0" eb="3">
      <t>ヨウカイゴ</t>
    </rPh>
    <phoneticPr fontId="2"/>
  </si>
  <si>
    <t>三木市</t>
  </si>
  <si>
    <t>要介護4</t>
    <rPh sb="0" eb="3">
      <t>ヨウカイゴ</t>
    </rPh>
    <phoneticPr fontId="2"/>
  </si>
  <si>
    <t>高砂市</t>
  </si>
  <si>
    <t>要介護5</t>
    <rPh sb="0" eb="3">
      <t>ヨウカイゴ</t>
    </rPh>
    <phoneticPr fontId="2"/>
  </si>
  <si>
    <t>川西市</t>
  </si>
  <si>
    <t>小野市</t>
  </si>
  <si>
    <t>三田市</t>
  </si>
  <si>
    <t>加西市</t>
  </si>
  <si>
    <t>加算種別</t>
    <rPh sb="0" eb="2">
      <t>カサン</t>
    </rPh>
    <rPh sb="2" eb="4">
      <t>シュベツ</t>
    </rPh>
    <phoneticPr fontId="2"/>
  </si>
  <si>
    <t>算定</t>
    <rPh sb="0" eb="2">
      <t>サンテイ</t>
    </rPh>
    <phoneticPr fontId="2"/>
  </si>
  <si>
    <t>加算単位数</t>
    <rPh sb="0" eb="2">
      <t>カサン</t>
    </rPh>
    <rPh sb="2" eb="5">
      <t>タンイスウ</t>
    </rPh>
    <phoneticPr fontId="2"/>
  </si>
  <si>
    <t>篠山市</t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</si>
  <si>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2"/>
  </si>
  <si>
    <t>養父市</t>
    <rPh sb="0" eb="1">
      <t>オサム</t>
    </rPh>
    <rPh sb="1" eb="2">
      <t>チチ</t>
    </rPh>
    <rPh sb="2" eb="3">
      <t>シ</t>
    </rPh>
    <phoneticPr fontId="2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</si>
  <si>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2"/>
  </si>
  <si>
    <t>※要介護者のみ</t>
    <rPh sb="1" eb="4">
      <t>ヨウカイゴ</t>
    </rPh>
    <rPh sb="4" eb="5">
      <t>シャ</t>
    </rPh>
    <phoneticPr fontId="2"/>
  </si>
  <si>
    <t>丹波市</t>
    <rPh sb="0" eb="1">
      <t>タン</t>
    </rPh>
    <rPh sb="1" eb="2">
      <t>ナミ</t>
    </rPh>
    <rPh sb="2" eb="3">
      <t>シ</t>
    </rPh>
    <phoneticPr fontId="2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</si>
  <si>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2"/>
  </si>
  <si>
    <t>南あわじ市</t>
    <rPh sb="0" eb="1">
      <t>ミナミ</t>
    </rPh>
    <rPh sb="4" eb="5">
      <t>シ</t>
    </rPh>
    <phoneticPr fontId="2"/>
  </si>
  <si>
    <t>認知症専門ケア加算</t>
    <rPh sb="0" eb="3">
      <t>ニンチショウ</t>
    </rPh>
    <rPh sb="3" eb="5">
      <t>センモン</t>
    </rPh>
    <phoneticPr fontId="2"/>
  </si>
  <si>
    <t>（Ⅰ）</t>
  </si>
  <si>
    <t>朝来市</t>
  </si>
  <si>
    <t>（Ⅱ）</t>
  </si>
  <si>
    <t>淡路市</t>
    <rPh sb="0" eb="1">
      <t>タン</t>
    </rPh>
    <rPh sb="1" eb="2">
      <t>ロ</t>
    </rPh>
    <rPh sb="2" eb="3">
      <t>シ</t>
    </rPh>
    <phoneticPr fontId="2"/>
  </si>
  <si>
    <t>サービス
提供体制
強化加算</t>
  </si>
  <si>
    <t>（Ⅰ）イ</t>
  </si>
  <si>
    <t>宍粟市</t>
    <rPh sb="0" eb="1">
      <t>シシ</t>
    </rPh>
    <rPh sb="1" eb="2">
      <t>アワ</t>
    </rPh>
    <rPh sb="2" eb="3">
      <t>シ</t>
    </rPh>
    <phoneticPr fontId="2"/>
  </si>
  <si>
    <t>（Ⅰ）ロ</t>
  </si>
  <si>
    <t>加東市</t>
    <rPh sb="0" eb="1">
      <t>カ</t>
    </rPh>
    <rPh sb="1" eb="2">
      <t>ヒガシ</t>
    </rPh>
    <rPh sb="2" eb="3">
      <t>シ</t>
    </rPh>
    <phoneticPr fontId="2"/>
  </si>
  <si>
    <t>たつの市</t>
  </si>
  <si>
    <t>（Ⅲ）</t>
  </si>
  <si>
    <t>猪名川町</t>
  </si>
  <si>
    <t>多可町</t>
    <rPh sb="0" eb="1">
      <t>タ</t>
    </rPh>
    <rPh sb="1" eb="2">
      <t>カ</t>
    </rPh>
    <rPh sb="2" eb="3">
      <t>チョウ</t>
    </rPh>
    <phoneticPr fontId="2"/>
  </si>
  <si>
    <t>稲美町</t>
  </si>
  <si>
    <t>介護職員
処遇改善
加算</t>
    <rPh sb="0" eb="2">
      <t>カイゴ</t>
    </rPh>
    <rPh sb="2" eb="4">
      <t>ショクイン</t>
    </rPh>
    <rPh sb="10" eb="12">
      <t>カサン</t>
    </rPh>
    <phoneticPr fontId="2"/>
  </si>
  <si>
    <t>播磨町</t>
  </si>
  <si>
    <t>市川町</t>
  </si>
  <si>
    <t>福崎町</t>
  </si>
  <si>
    <t>（Ⅳ）</t>
  </si>
  <si>
    <t>神河町</t>
    <rPh sb="1" eb="2">
      <t>カワ</t>
    </rPh>
    <phoneticPr fontId="2"/>
  </si>
  <si>
    <t>太子町</t>
  </si>
  <si>
    <t>上郡町</t>
  </si>
  <si>
    <t>佐用町</t>
    <rPh sb="0" eb="1">
      <t>サ</t>
    </rPh>
    <phoneticPr fontId="2"/>
  </si>
  <si>
    <t>香美町</t>
  </si>
  <si>
    <t xml:space="preserve">合計単位数
</t>
    <rPh sb="0" eb="2">
      <t>ゴウケイ</t>
    </rPh>
    <rPh sb="2" eb="5">
      <t>タンイスウ</t>
    </rPh>
    <phoneticPr fontId="2"/>
  </si>
  <si>
    <t xml:space="preserve">費用額
</t>
    <rPh sb="0" eb="2">
      <t>ヒヨウ</t>
    </rPh>
    <rPh sb="2" eb="3">
      <t>ガク</t>
    </rPh>
    <phoneticPr fontId="2"/>
  </si>
  <si>
    <t>新温泉町</t>
    <rPh sb="0" eb="1">
      <t>シン</t>
    </rPh>
    <rPh sb="1" eb="3">
      <t>オンセン</t>
    </rPh>
    <rPh sb="3" eb="4">
      <t>チョウ</t>
    </rPh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</si>
  <si>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</si>
  <si>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死亡日以前4日以上30日以下</t>
    <rPh sb="0" eb="3">
      <t>シボウビ</t>
    </rPh>
    <rPh sb="3" eb="5">
      <t>イゼン</t>
    </rPh>
    <rPh sb="6" eb="7">
      <t>ニチ</t>
    </rPh>
    <rPh sb="7" eb="9">
      <t>イジョウ</t>
    </rPh>
    <rPh sb="11" eb="12">
      <t>ニチ</t>
    </rPh>
    <rPh sb="12" eb="14">
      <t>イカ</t>
    </rPh>
    <phoneticPr fontId="2"/>
  </si>
  <si>
    <t>死亡日の前日及び前々日</t>
    <rPh sb="0" eb="3">
      <t>シボウビ</t>
    </rPh>
    <rPh sb="4" eb="6">
      <t>ゼンジツ</t>
    </rPh>
    <rPh sb="6" eb="7">
      <t>オヨ</t>
    </rPh>
    <rPh sb="8" eb="11">
      <t>ゼンゼンジツ</t>
    </rPh>
    <phoneticPr fontId="2"/>
  </si>
  <si>
    <t>死亡日</t>
    <rPh sb="0" eb="3">
      <t>シボウビ</t>
    </rPh>
    <phoneticPr fontId="2"/>
  </si>
  <si>
    <t>最大</t>
    <rPh sb="0" eb="2">
      <t>サイダイ</t>
    </rPh>
    <phoneticPr fontId="2"/>
  </si>
  <si>
    <t>1．月額費用</t>
    <rPh sb="2" eb="4">
      <t>ゲツガク</t>
    </rPh>
    <rPh sb="4" eb="6">
      <t>ヒヨウ</t>
    </rPh>
    <phoneticPr fontId="2"/>
  </si>
  <si>
    <t>（特定施設入居者生活介護事業所（外部サービス利用型を除く）、地域密着型特定施設入居者生活介護事業所
又は介護予防特定施設入居者生活介護事業所（外部サービス利用型を除く）の指定を受けている場合に作成）</t>
    <rPh sb="96" eb="98">
      <t>サクセイ</t>
    </rPh>
    <phoneticPr fontId="10"/>
  </si>
  <si>
    <t>（Ⅴ）</t>
    <phoneticPr fontId="10"/>
  </si>
  <si>
    <t>別添５</t>
    <rPh sb="0" eb="2">
      <t>ベッテン</t>
    </rPh>
    <phoneticPr fontId="10"/>
  </si>
  <si>
    <t>要支援1</t>
    <rPh sb="0" eb="3">
      <t>ヨウシエン</t>
    </rPh>
    <phoneticPr fontId="10"/>
  </si>
  <si>
    <t>要支援2</t>
    <rPh sb="0" eb="3">
      <t>ヨウシエン</t>
    </rPh>
    <phoneticPr fontId="10"/>
  </si>
  <si>
    <t>要介護1</t>
    <rPh sb="0" eb="3">
      <t>ヨウカイゴ</t>
    </rPh>
    <phoneticPr fontId="10"/>
  </si>
  <si>
    <t>要介護2</t>
    <rPh sb="0" eb="3">
      <t>ヨウカイゴ</t>
    </rPh>
    <phoneticPr fontId="10"/>
  </si>
  <si>
    <t>要介護3</t>
    <rPh sb="0" eb="3">
      <t>ヨウカイゴ</t>
    </rPh>
    <phoneticPr fontId="10"/>
  </si>
  <si>
    <t>要介護4</t>
    <rPh sb="0" eb="3">
      <t>ヨウカイゴ</t>
    </rPh>
    <phoneticPr fontId="10"/>
  </si>
  <si>
    <t>要介護5</t>
    <rPh sb="0" eb="3">
      <t>ヨウカイゴ</t>
    </rPh>
    <phoneticPr fontId="10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</si>
  <si>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0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</si>
  <si>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0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</si>
  <si>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0"/>
  </si>
  <si>
    <t>栄養スクリーニング加算</t>
    <rPh sb="0" eb="2">
      <t>エイヨウ</t>
    </rPh>
    <rPh sb="9" eb="11">
      <t>カサン</t>
    </rPh>
    <phoneticPr fontId="10"/>
  </si>
  <si>
    <t>利用者負担額
（3割）</t>
    <rPh sb="0" eb="3">
      <t>リヨウシャ</t>
    </rPh>
    <rPh sb="3" eb="5">
      <t>フタン</t>
    </rPh>
    <rPh sb="5" eb="6">
      <t>ガク</t>
    </rPh>
    <rPh sb="9" eb="10">
      <t>ワリ</t>
    </rPh>
    <phoneticPr fontId="2"/>
  </si>
  <si>
    <t>(基本単位数＋加減算単位数の計)×8.2％</t>
    <rPh sb="1" eb="3">
      <t>キホン</t>
    </rPh>
    <rPh sb="3" eb="6">
      <t>タンイスウ</t>
    </rPh>
    <rPh sb="7" eb="10">
      <t>カゲンザン</t>
    </rPh>
    <rPh sb="10" eb="13">
      <t>タンイスウ</t>
    </rPh>
    <rPh sb="14" eb="15">
      <t>ケイ</t>
    </rPh>
    <phoneticPr fontId="2"/>
  </si>
  <si>
    <t>(基本単位数＋加減算単位数の計)×6.0％</t>
    <rPh sb="1" eb="3">
      <t>キホン</t>
    </rPh>
    <rPh sb="3" eb="6">
      <t>タンイスウ</t>
    </rPh>
    <rPh sb="7" eb="8">
      <t>カ</t>
    </rPh>
    <rPh sb="9" eb="10">
      <t>ザン</t>
    </rPh>
    <rPh sb="10" eb="13">
      <t>タンイスウ</t>
    </rPh>
    <rPh sb="14" eb="15">
      <t>ケイ</t>
    </rPh>
    <phoneticPr fontId="2"/>
  </si>
  <si>
    <t>(基本単位数＋加減算単位数の計)×3.3％</t>
    <rPh sb="1" eb="3">
      <t>キホン</t>
    </rPh>
    <rPh sb="3" eb="6">
      <t>タンイスウ</t>
    </rPh>
    <rPh sb="7" eb="8">
      <t>カ</t>
    </rPh>
    <rPh sb="9" eb="10">
      <t>ザン</t>
    </rPh>
    <rPh sb="10" eb="13">
      <t>タンイスウ</t>
    </rPh>
    <rPh sb="14" eb="15">
      <t>ケイ</t>
    </rPh>
    <phoneticPr fontId="2"/>
  </si>
  <si>
    <t>(基本単位数＋加減算単位数の計)×3.3％×90/100</t>
    <rPh sb="1" eb="3">
      <t>キホン</t>
    </rPh>
    <rPh sb="3" eb="6">
      <t>タンイスウ</t>
    </rPh>
    <rPh sb="7" eb="8">
      <t>カ</t>
    </rPh>
    <rPh sb="9" eb="10">
      <t>ザン</t>
    </rPh>
    <rPh sb="10" eb="13">
      <t>タンイスウ</t>
    </rPh>
    <rPh sb="14" eb="15">
      <t>ケイ</t>
    </rPh>
    <phoneticPr fontId="2"/>
  </si>
  <si>
    <t>(基本単位数＋加減算単位数の計)×3.3％×80/100</t>
    <rPh sb="1" eb="3">
      <t>キホン</t>
    </rPh>
    <rPh sb="3" eb="6">
      <t>タンイスウ</t>
    </rPh>
    <rPh sb="7" eb="10">
      <t>カゲンザン</t>
    </rPh>
    <rPh sb="10" eb="13">
      <t>タンイスウ</t>
    </rPh>
    <rPh sb="14" eb="15">
      <t>ケイ</t>
    </rPh>
    <phoneticPr fontId="2"/>
  </si>
  <si>
    <t>（注）　　　 B</t>
    <rPh sb="1" eb="2">
      <t>チュウ</t>
    </rPh>
    <phoneticPr fontId="10"/>
  </si>
  <si>
    <t>身体拘束
廃止未実施
減算</t>
    <rPh sb="0" eb="2">
      <t>シンタイ</t>
    </rPh>
    <rPh sb="2" eb="4">
      <t>コウソク</t>
    </rPh>
    <rPh sb="5" eb="7">
      <t>ハイシ</t>
    </rPh>
    <rPh sb="7" eb="10">
      <t>ミジッシ</t>
    </rPh>
    <rPh sb="11" eb="12">
      <t>ゲン</t>
    </rPh>
    <phoneticPr fontId="10"/>
  </si>
  <si>
    <t>または</t>
    <phoneticPr fontId="10"/>
  </si>
  <si>
    <t>※個別機能訓練加算なしの場合は200単位/月、同加算ありの場合は100単位/月</t>
    <rPh sb="1" eb="3">
      <t>コベツ</t>
    </rPh>
    <rPh sb="3" eb="5">
      <t>キノウ</t>
    </rPh>
    <rPh sb="5" eb="7">
      <t>クンレン</t>
    </rPh>
    <rPh sb="7" eb="9">
      <t>カサン</t>
    </rPh>
    <rPh sb="12" eb="14">
      <t>バアイ</t>
    </rPh>
    <rPh sb="18" eb="20">
      <t>タンイ</t>
    </rPh>
    <rPh sb="21" eb="22">
      <t>ツキ</t>
    </rPh>
    <rPh sb="23" eb="24">
      <t>ドウ</t>
    </rPh>
    <rPh sb="24" eb="26">
      <t>カサン</t>
    </rPh>
    <rPh sb="29" eb="31">
      <t>バアイ</t>
    </rPh>
    <rPh sb="35" eb="37">
      <t>タンイ</t>
    </rPh>
    <rPh sb="38" eb="39">
      <t>ツキ</t>
    </rPh>
    <phoneticPr fontId="10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</si>
  <si>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1">
      <t>ウケイ</t>
    </rPh>
    <rPh sb="11" eb="13">
      <t>カサン</t>
    </rPh>
    <phoneticPr fontId="10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</si>
  <si>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0"/>
  </si>
  <si>
    <t>２．若年性認知症入居者受入加算を算定する場合の追加費用</t>
    <rPh sb="2" eb="5">
      <t>ジャクネンセイ</t>
    </rPh>
    <rPh sb="5" eb="8">
      <t>ニンチショウ</t>
    </rPh>
    <rPh sb="8" eb="10">
      <t>ニュウキョ</t>
    </rPh>
    <rPh sb="10" eb="11">
      <t>モノ</t>
    </rPh>
    <rPh sb="11" eb="13">
      <t>ウケイ</t>
    </rPh>
    <rPh sb="13" eb="15">
      <t>カサン</t>
    </rPh>
    <rPh sb="16" eb="18">
      <t>サンテイ</t>
    </rPh>
    <rPh sb="20" eb="22">
      <t>バアイ</t>
    </rPh>
    <rPh sb="23" eb="25">
      <t>ツイカ</t>
    </rPh>
    <rPh sb="25" eb="27">
      <t>ヒヨウ</t>
    </rPh>
    <phoneticPr fontId="2"/>
  </si>
  <si>
    <t>３．栄養スクリーニング加算を算定する場合の追加費用（実施月のみ・６月に１回を限度）</t>
    <rPh sb="2" eb="4">
      <t>エイヨウ</t>
    </rPh>
    <rPh sb="11" eb="13">
      <t>カサン</t>
    </rPh>
    <rPh sb="14" eb="16">
      <t>サンテイ</t>
    </rPh>
    <rPh sb="18" eb="20">
      <t>バアイ</t>
    </rPh>
    <rPh sb="21" eb="23">
      <t>ツイカ</t>
    </rPh>
    <rPh sb="23" eb="25">
      <t>ヒヨウ</t>
    </rPh>
    <rPh sb="26" eb="28">
      <t>ジッシ</t>
    </rPh>
    <rPh sb="28" eb="29">
      <t>ツキ</t>
    </rPh>
    <rPh sb="33" eb="34">
      <t>ツキ</t>
    </rPh>
    <rPh sb="36" eb="37">
      <t>カイ</t>
    </rPh>
    <rPh sb="38" eb="40">
      <t>ゲンド</t>
    </rPh>
    <phoneticPr fontId="2"/>
  </si>
  <si>
    <t>　　　処遇改善加算を除く。</t>
    <phoneticPr fontId="10"/>
  </si>
  <si>
    <t>I</t>
    <phoneticPr fontId="10"/>
  </si>
  <si>
    <t>J=I*加算率</t>
    <rPh sb="4" eb="7">
      <t>カサンリツ</t>
    </rPh>
    <phoneticPr fontId="2"/>
  </si>
  <si>
    <t>４．退院・退所時連携加算を算定する場合の追加費用（要介護者・入居から30日以内のみ）</t>
    <rPh sb="2" eb="4">
      <t>タイイン</t>
    </rPh>
    <rPh sb="5" eb="7">
      <t>タイショ</t>
    </rPh>
    <rPh sb="7" eb="8">
      <t>ジ</t>
    </rPh>
    <rPh sb="8" eb="10">
      <t>レンケイ</t>
    </rPh>
    <rPh sb="10" eb="12">
      <t>カサン</t>
    </rPh>
    <rPh sb="25" eb="28">
      <t>ヨウカイゴ</t>
    </rPh>
    <rPh sb="28" eb="29">
      <t>モノ</t>
    </rPh>
    <rPh sb="30" eb="32">
      <t>ニュウキョ</t>
    </rPh>
    <rPh sb="36" eb="37">
      <t>ニチ</t>
    </rPh>
    <rPh sb="37" eb="39">
      <t>イナイ</t>
    </rPh>
    <phoneticPr fontId="2"/>
  </si>
  <si>
    <t>（注）若年性認知症入居者受入加算、栄養スクリーニング加算、退院・退所時連携加算、看取り介護加算及び介護職員</t>
    <rPh sb="1" eb="2">
      <t>チュウ</t>
    </rPh>
    <rPh sb="17" eb="19">
      <t>エイヨウ</t>
    </rPh>
    <rPh sb="26" eb="28">
      <t>カサン</t>
    </rPh>
    <rPh sb="40" eb="42">
      <t>ミト</t>
    </rPh>
    <rPh sb="43" eb="45">
      <t>カイゴ</t>
    </rPh>
    <rPh sb="45" eb="47">
      <t>カサン</t>
    </rPh>
    <rPh sb="47" eb="48">
      <t>オヨ</t>
    </rPh>
    <rPh sb="49" eb="51">
      <t>カイゴ</t>
    </rPh>
    <rPh sb="51" eb="53">
      <t>ショクイン</t>
    </rPh>
    <phoneticPr fontId="2"/>
  </si>
  <si>
    <t>加減算
単位数の計</t>
    <rPh sb="0" eb="3">
      <t>カゲンザン</t>
    </rPh>
    <rPh sb="4" eb="5">
      <t>タン</t>
    </rPh>
    <rPh sb="5" eb="7">
      <t>イスウ</t>
    </rPh>
    <rPh sb="8" eb="9">
      <t>ケイ</t>
    </rPh>
    <phoneticPr fontId="2"/>
  </si>
  <si>
    <t>（加減算の算定状況）</t>
    <rPh sb="1" eb="4">
      <t>カゲンザン</t>
    </rPh>
    <rPh sb="5" eb="7">
      <t>サンテイ</t>
    </rPh>
    <rPh sb="7" eb="9">
      <t>ジョウキョウ</t>
    </rPh>
    <phoneticPr fontId="2"/>
  </si>
  <si>
    <t>加減算種別</t>
    <rPh sb="0" eb="3">
      <t>カゲンザン</t>
    </rPh>
    <rPh sb="3" eb="5">
      <t>シュベツ</t>
    </rPh>
    <phoneticPr fontId="2"/>
  </si>
  <si>
    <t>加減算単位数</t>
    <rPh sb="0" eb="3">
      <t>カゲンザン</t>
    </rPh>
    <rPh sb="3" eb="6">
      <t>タンイスウ</t>
    </rPh>
    <phoneticPr fontId="2"/>
  </si>
  <si>
    <t>５．看取り介護加算を算定する場合の追加費用（要介護者・死亡月のみ）</t>
    <rPh sb="2" eb="4">
      <t>ミト</t>
    </rPh>
    <rPh sb="5" eb="7">
      <t>カイゴ</t>
    </rPh>
    <rPh sb="7" eb="9">
      <t>カサン</t>
    </rPh>
    <rPh sb="10" eb="12">
      <t>サンテイ</t>
    </rPh>
    <rPh sb="14" eb="16">
      <t>バアイ</t>
    </rPh>
    <rPh sb="17" eb="19">
      <t>ツイカ</t>
    </rPh>
    <rPh sb="19" eb="21">
      <t>ヒヨウ</t>
    </rPh>
    <rPh sb="22" eb="26">
      <t>ヨウカイゴシャ</t>
    </rPh>
    <rPh sb="27" eb="29">
      <t>シボウ</t>
    </rPh>
    <rPh sb="29" eb="30">
      <t>ツキ</t>
    </rPh>
    <phoneticPr fontId="2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</si>
  <si>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11" eb="13">
      <t>カサン</t>
    </rPh>
    <phoneticPr fontId="2"/>
  </si>
  <si>
    <t>(基本単位数＋加減算単位数の計)×1.8％</t>
    <rPh sb="1" eb="3">
      <t>キホン</t>
    </rPh>
    <rPh sb="3" eb="6">
      <t>タンイスウ</t>
    </rPh>
    <rPh sb="7" eb="10">
      <t>カゲンザン</t>
    </rPh>
    <rPh sb="10" eb="13">
      <t>タンイスウ</t>
    </rPh>
    <rPh sb="14" eb="15">
      <t>ケイ</t>
    </rPh>
    <phoneticPr fontId="2"/>
  </si>
  <si>
    <t>(基本単位数＋加減算単位数の計)×1.2％</t>
    <rPh sb="1" eb="3">
      <t>キホン</t>
    </rPh>
    <rPh sb="3" eb="6">
      <t>タンイスウ</t>
    </rPh>
    <rPh sb="7" eb="8">
      <t>カ</t>
    </rPh>
    <rPh sb="9" eb="10">
      <t>ザン</t>
    </rPh>
    <rPh sb="10" eb="13">
      <t>タンイスウ</t>
    </rPh>
    <rPh sb="14" eb="15">
      <t>ケイ</t>
    </rPh>
    <phoneticPr fontId="2"/>
  </si>
  <si>
    <t>介護職員等特定処遇改善加算単位数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rPh sb="13" eb="16">
      <t>タンイスウ</t>
    </rPh>
    <phoneticPr fontId="10"/>
  </si>
  <si>
    <t>D=(A+B)*加算率</t>
    <rPh sb="8" eb="11">
      <t>カサンリツ</t>
    </rPh>
    <phoneticPr fontId="10"/>
  </si>
  <si>
    <t>E=A+B+C+D</t>
    <phoneticPr fontId="10"/>
  </si>
  <si>
    <t>F=E*1単位の単価</t>
    <rPh sb="5" eb="7">
      <t>タンイ</t>
    </rPh>
    <rPh sb="8" eb="10">
      <t>タンカ</t>
    </rPh>
    <phoneticPr fontId="2"/>
  </si>
  <si>
    <t>G=F-F*90/100</t>
    <phoneticPr fontId="10"/>
  </si>
  <si>
    <t>H=F-F*80/100</t>
    <phoneticPr fontId="10"/>
  </si>
  <si>
    <t>I=F-F*70/100</t>
    <phoneticPr fontId="10"/>
  </si>
  <si>
    <t>K=I*加算率</t>
    <rPh sb="4" eb="7">
      <t>カサンリツ</t>
    </rPh>
    <phoneticPr fontId="10"/>
  </si>
  <si>
    <t>L=I+J+K</t>
    <phoneticPr fontId="10"/>
  </si>
  <si>
    <t>M=L*1単位の単価</t>
    <rPh sb="5" eb="7">
      <t>タンイ</t>
    </rPh>
    <rPh sb="8" eb="10">
      <t>タンカ</t>
    </rPh>
    <phoneticPr fontId="2"/>
  </si>
  <si>
    <t>N=M-M*90/100</t>
    <phoneticPr fontId="10"/>
  </si>
  <si>
    <t>O=M-M*80/100</t>
    <phoneticPr fontId="10"/>
  </si>
  <si>
    <t>P=M-M*70/100</t>
    <phoneticPr fontId="10"/>
  </si>
  <si>
    <t>Q</t>
    <phoneticPr fontId="10"/>
  </si>
  <si>
    <t>R=Q*加算率</t>
    <rPh sb="4" eb="7">
      <t>カサンリツ</t>
    </rPh>
    <phoneticPr fontId="2"/>
  </si>
  <si>
    <t>S=Q*加算率</t>
    <rPh sb="4" eb="7">
      <t>カサンリツ</t>
    </rPh>
    <phoneticPr fontId="10"/>
  </si>
  <si>
    <t>T=Q+R+S</t>
    <phoneticPr fontId="10"/>
  </si>
  <si>
    <t>U=T*1単位の単価</t>
    <rPh sb="5" eb="7">
      <t>タンイ</t>
    </rPh>
    <rPh sb="8" eb="10">
      <t>タンカ</t>
    </rPh>
    <phoneticPr fontId="2"/>
  </si>
  <si>
    <t>V=U-U*90/100</t>
    <phoneticPr fontId="10"/>
  </si>
  <si>
    <t>W=U-U*80/100</t>
    <phoneticPr fontId="10"/>
  </si>
  <si>
    <t>X=U-U*70/100</t>
    <phoneticPr fontId="10"/>
  </si>
  <si>
    <t>A'</t>
    <phoneticPr fontId="10"/>
  </si>
  <si>
    <t>B'=A'*加算率</t>
    <rPh sb="6" eb="9">
      <t>カサンリツ</t>
    </rPh>
    <phoneticPr fontId="2"/>
  </si>
  <si>
    <t>C'=A'*加算率</t>
    <rPh sb="6" eb="9">
      <t>カサンリツ</t>
    </rPh>
    <phoneticPr fontId="10"/>
  </si>
  <si>
    <t>D'=A'+B'+C'</t>
    <phoneticPr fontId="10"/>
  </si>
  <si>
    <t>E'=D'*1単位の単価</t>
    <rPh sb="7" eb="9">
      <t>タンイ</t>
    </rPh>
    <rPh sb="10" eb="12">
      <t>タンカ</t>
    </rPh>
    <phoneticPr fontId="2"/>
  </si>
  <si>
    <t>F'=E'-E'*90/100</t>
    <phoneticPr fontId="10"/>
  </si>
  <si>
    <t>G'=E'-E'*80/100</t>
    <phoneticPr fontId="10"/>
  </si>
  <si>
    <t>H'=E'-E'*70/100</t>
    <phoneticPr fontId="10"/>
  </si>
  <si>
    <t>I'</t>
    <phoneticPr fontId="10"/>
  </si>
  <si>
    <t>J'=I'*加算率</t>
    <rPh sb="6" eb="9">
      <t>カサンリツ</t>
    </rPh>
    <phoneticPr fontId="2"/>
  </si>
  <si>
    <t>K'=I'*加算率</t>
    <rPh sb="6" eb="9">
      <t>カサンリツ</t>
    </rPh>
    <phoneticPr fontId="10"/>
  </si>
  <si>
    <t>L'=I'+J'+K'</t>
    <phoneticPr fontId="10"/>
  </si>
  <si>
    <t>M'=L'*1単位の単価</t>
    <rPh sb="7" eb="9">
      <t>タンイ</t>
    </rPh>
    <rPh sb="10" eb="12">
      <t>タンカ</t>
    </rPh>
    <phoneticPr fontId="2"/>
  </si>
  <si>
    <t>N'=M'-M'*90/100</t>
    <phoneticPr fontId="10"/>
  </si>
  <si>
    <t>O'=M'-M'*80/100</t>
    <phoneticPr fontId="10"/>
  </si>
  <si>
    <t>P'=M'-M'*70/100</t>
    <phoneticPr fontId="10"/>
  </si>
  <si>
    <t>リバーサイドなかやす　特定施設入居者生活介護等の月額費用算定表（介護保険給付対象分）</t>
    <rPh sb="38" eb="40">
      <t>タイショウ</t>
    </rPh>
    <rPh sb="40" eb="41">
      <t>ブン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</si>
</sst>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単&quot;&quot;位&quot;"/>
    <numFmt numFmtId="177" formatCode="#,##0&quot;円&quot;"/>
    <numFmt numFmtId="178" formatCode="0.00&quot;円&quot;"/>
    <numFmt numFmtId="179" formatCode="&quot;（&quot;#0&quot;単位/日）&quot;"/>
    <numFmt numFmtId="180" formatCode="&quot;（&quot;#0&quot;単位/月）&quot;"/>
    <numFmt numFmtId="181" formatCode="&quot;（&quot;#0;\(\-#0&quot;単位/日）&quot;"/>
    <numFmt numFmtId="182" formatCode="&quot;（&quot;#0&quot;単位/回）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.5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1" applyFill="1">
      <alignment vertical="center"/>
    </xf>
    <xf numFmtId="0" fontId="9" fillId="2" borderId="0" xfId="1" applyFont="1" applyFill="1">
      <alignment vertical="center"/>
    </xf>
    <xf numFmtId="0" fontId="9" fillId="3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>
      <alignment vertical="center"/>
    </xf>
    <xf numFmtId="178" fontId="9" fillId="2" borderId="2" xfId="1" applyNumberFormat="1" applyFont="1" applyFill="1" applyBorder="1" applyAlignment="1">
      <alignment horizontal="center" vertical="center"/>
    </xf>
    <xf numFmtId="2" fontId="9" fillId="2" borderId="0" xfId="1" applyNumberFormat="1" applyFont="1" applyFill="1">
      <alignment vertical="center"/>
    </xf>
    <xf numFmtId="176" fontId="7" fillId="2" borderId="2" xfId="2" applyNumberFormat="1" applyFont="1" applyFill="1" applyBorder="1" applyAlignment="1" applyProtection="1">
      <alignment vertical="center"/>
    </xf>
    <xf numFmtId="177" fontId="7" fillId="2" borderId="8" xfId="2" applyNumberFormat="1" applyFont="1" applyFill="1" applyBorder="1" applyProtection="1">
      <alignment vertical="center"/>
    </xf>
    <xf numFmtId="0" fontId="13" fillId="2" borderId="0" xfId="1" applyFont="1" applyFill="1">
      <alignment vertical="center"/>
    </xf>
    <xf numFmtId="38" fontId="7" fillId="2" borderId="0" xfId="2" applyFont="1" applyFill="1" applyProtection="1">
      <alignment vertical="center"/>
    </xf>
    <xf numFmtId="38" fontId="7" fillId="2" borderId="0" xfId="2" applyFont="1" applyFill="1" applyAlignment="1" applyProtection="1">
      <alignment horizontal="left" vertical="center"/>
    </xf>
    <xf numFmtId="177" fontId="7" fillId="2" borderId="21" xfId="2" applyNumberFormat="1" applyFont="1" applyFill="1" applyBorder="1" applyProtection="1">
      <alignment vertical="center"/>
    </xf>
    <xf numFmtId="177" fontId="7" fillId="2" borderId="22" xfId="2" applyNumberFormat="1" applyFont="1" applyFill="1" applyBorder="1" applyProtection="1">
      <alignment vertical="center"/>
    </xf>
    <xf numFmtId="176" fontId="7" fillId="2" borderId="2" xfId="2" applyNumberFormat="1" applyFont="1" applyFill="1" applyBorder="1" applyProtection="1">
      <alignment vertical="center"/>
    </xf>
    <xf numFmtId="0" fontId="7" fillId="2" borderId="6" xfId="2" applyNumberFormat="1" applyFont="1" applyFill="1" applyBorder="1" applyProtection="1">
      <alignment vertical="center"/>
    </xf>
    <xf numFmtId="0" fontId="7" fillId="2" borderId="0" xfId="1" applyFont="1" applyFill="1">
      <alignment vertical="center"/>
    </xf>
    <xf numFmtId="176" fontId="7" fillId="2" borderId="0" xfId="2" applyNumberFormat="1" applyFont="1" applyFill="1" applyBorder="1" applyProtection="1">
      <alignment vertical="center"/>
    </xf>
    <xf numFmtId="176" fontId="7" fillId="2" borderId="2" xfId="2" applyNumberFormat="1" applyFont="1" applyFill="1" applyBorder="1" applyAlignment="1" applyProtection="1">
      <alignment horizontal="right" vertical="center"/>
    </xf>
    <xf numFmtId="0" fontId="7" fillId="4" borderId="2" xfId="1" applyFont="1" applyFill="1" applyBorder="1" applyAlignment="1" applyProtection="1">
      <alignment horizontal="center" vertical="center"/>
      <protection locked="0"/>
    </xf>
    <xf numFmtId="0" fontId="7" fillId="4" borderId="0" xfId="1" applyFont="1" applyFill="1" applyProtection="1">
      <alignment vertical="center"/>
      <protection locked="0"/>
    </xf>
    <xf numFmtId="176" fontId="7" fillId="2" borderId="3" xfId="2" applyNumberFormat="1" applyFont="1" applyFill="1" applyBorder="1" applyAlignment="1" applyProtection="1">
      <alignment vertical="center"/>
    </xf>
    <xf numFmtId="176" fontId="7" fillId="2" borderId="1" xfId="2" applyNumberFormat="1" applyFont="1" applyFill="1" applyBorder="1" applyProtection="1">
      <alignment vertical="center"/>
    </xf>
    <xf numFmtId="176" fontId="7" fillId="2" borderId="1" xfId="2" applyNumberFormat="1" applyFont="1" applyFill="1" applyBorder="1" applyAlignment="1" applyProtection="1">
      <alignment horizontal="right" vertical="center"/>
    </xf>
    <xf numFmtId="177" fontId="7" fillId="2" borderId="3" xfId="2" applyNumberFormat="1" applyFont="1" applyFill="1" applyBorder="1" applyAlignment="1" applyProtection="1">
      <alignment horizontal="right" vertical="center"/>
    </xf>
    <xf numFmtId="0" fontId="7" fillId="2" borderId="0" xfId="1" applyFont="1" applyFill="1" applyAlignment="1">
      <alignment horizontal="left" vertical="center"/>
    </xf>
    <xf numFmtId="0" fontId="7" fillId="5" borderId="0" xfId="1" applyFont="1" applyFill="1">
      <alignment vertical="center"/>
    </xf>
    <xf numFmtId="177" fontId="7" fillId="2" borderId="3" xfId="2" applyNumberFormat="1" applyFont="1" applyFill="1" applyBorder="1" applyAlignment="1" applyProtection="1">
      <alignment vertical="center"/>
    </xf>
    <xf numFmtId="177" fontId="7" fillId="2" borderId="3" xfId="2" applyNumberFormat="1" applyFont="1" applyFill="1" applyBorder="1" applyAlignment="1" applyProtection="1">
      <alignment vertical="center" wrapText="1"/>
    </xf>
    <xf numFmtId="177" fontId="7" fillId="2" borderId="29" xfId="2" applyNumberFormat="1" applyFont="1" applyFill="1" applyBorder="1" applyAlignment="1" applyProtection="1">
      <alignment vertical="center"/>
    </xf>
    <xf numFmtId="177" fontId="7" fillId="2" borderId="31" xfId="2" applyNumberFormat="1" applyFont="1" applyFill="1" applyBorder="1" applyAlignment="1" applyProtection="1">
      <alignment horizontal="right" vertical="center"/>
    </xf>
    <xf numFmtId="176" fontId="7" fillId="2" borderId="31" xfId="2" applyNumberFormat="1" applyFont="1" applyFill="1" applyBorder="1" applyAlignment="1" applyProtection="1">
      <alignment vertical="center"/>
    </xf>
    <xf numFmtId="176" fontId="7" fillId="2" borderId="31" xfId="2" applyNumberFormat="1" applyFont="1" applyFill="1" applyBorder="1" applyAlignment="1" applyProtection="1">
      <alignment horizontal="right" vertical="center"/>
    </xf>
    <xf numFmtId="177" fontId="7" fillId="2" borderId="30" xfId="2" applyNumberFormat="1" applyFont="1" applyFill="1" applyBorder="1" applyProtection="1">
      <alignment vertical="center"/>
    </xf>
    <xf numFmtId="177" fontId="7" fillId="2" borderId="33" xfId="2" applyNumberFormat="1" applyFont="1" applyFill="1" applyBorder="1" applyProtection="1">
      <alignment vertical="center"/>
    </xf>
    <xf numFmtId="177" fontId="7" fillId="2" borderId="2" xfId="2" applyNumberFormat="1" applyFont="1" applyFill="1" applyBorder="1" applyProtection="1">
      <alignment vertical="center"/>
    </xf>
    <xf numFmtId="0" fontId="8" fillId="2" borderId="0" xfId="1" applyFont="1" applyFill="1">
      <alignment vertical="center"/>
    </xf>
    <xf numFmtId="0" fontId="5" fillId="2" borderId="2" xfId="1" applyFont="1" applyFill="1" applyBorder="1" applyAlignment="1">
      <alignment horizontal="center" vertical="center"/>
    </xf>
    <xf numFmtId="0" fontId="14" fillId="2" borderId="0" xfId="1" applyFont="1" applyFill="1">
      <alignment vertical="center"/>
    </xf>
    <xf numFmtId="0" fontId="4" fillId="2" borderId="0" xfId="1" applyFont="1" applyFill="1" applyAlignment="1">
      <alignment vertical="top" wrapText="1"/>
    </xf>
    <xf numFmtId="0" fontId="4" fillId="2" borderId="0" xfId="1" applyFont="1" applyFill="1" applyAlignment="1">
      <alignment horizontal="right" vertical="top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11" fillId="2" borderId="0" xfId="0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7" fillId="4" borderId="0" xfId="1" applyFont="1" applyFill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178" fontId="7" fillId="2" borderId="2" xfId="1" applyNumberFormat="1" applyFont="1" applyFill="1" applyBorder="1" applyAlignment="1">
      <alignment horizontal="center" vertical="center"/>
    </xf>
    <xf numFmtId="178" fontId="7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5" fillId="2" borderId="0" xfId="1" applyFont="1" applyFill="1">
      <alignment vertical="center"/>
    </xf>
    <xf numFmtId="0" fontId="7" fillId="5" borderId="15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1" xfId="1" applyFont="1" applyFill="1" applyBorder="1">
      <alignment vertical="center"/>
    </xf>
    <xf numFmtId="0" fontId="4" fillId="5" borderId="13" xfId="1" applyFont="1" applyFill="1" applyBorder="1" applyAlignment="1">
      <alignment horizontal="right" vertical="center" shrinkToFit="1"/>
    </xf>
    <xf numFmtId="0" fontId="4" fillId="5" borderId="1" xfId="1" applyFont="1" applyFill="1" applyBorder="1" applyAlignment="1">
      <alignment horizontal="right" vertical="center" shrinkToFit="1"/>
    </xf>
    <xf numFmtId="0" fontId="4" fillId="5" borderId="20" xfId="1" applyFont="1" applyFill="1" applyBorder="1" applyAlignment="1">
      <alignment horizontal="right" vertical="center" shrinkToFit="1"/>
    </xf>
    <xf numFmtId="0" fontId="7" fillId="5" borderId="2" xfId="1" applyFont="1" applyFill="1" applyBorder="1" applyAlignment="1">
      <alignment horizontal="center" vertical="center"/>
    </xf>
    <xf numFmtId="0" fontId="7" fillId="2" borderId="12" xfId="1" applyFont="1" applyFill="1" applyBorder="1">
      <alignment vertical="center"/>
    </xf>
    <xf numFmtId="0" fontId="7" fillId="2" borderId="4" xfId="1" applyFont="1" applyFill="1" applyBorder="1" applyAlignment="1">
      <alignment horizontal="center" vertical="center" shrinkToFit="1"/>
    </xf>
    <xf numFmtId="181" fontId="7" fillId="2" borderId="2" xfId="1" applyNumberFormat="1" applyFont="1" applyFill="1" applyBorder="1" applyAlignment="1">
      <alignment horizontal="right" vertical="center"/>
    </xf>
    <xf numFmtId="0" fontId="7" fillId="2" borderId="2" xfId="1" applyFont="1" applyFill="1" applyBorder="1">
      <alignment vertical="center"/>
    </xf>
    <xf numFmtId="179" fontId="7" fillId="2" borderId="2" xfId="1" applyNumberFormat="1" applyFont="1" applyFill="1" applyBorder="1" applyAlignment="1">
      <alignment horizontal="right" vertical="center"/>
    </xf>
    <xf numFmtId="180" fontId="7" fillId="2" borderId="14" xfId="1" applyNumberFormat="1" applyFont="1" applyFill="1" applyBorder="1" applyAlignment="1">
      <alignment horizontal="right" vertical="center"/>
    </xf>
    <xf numFmtId="180" fontId="7" fillId="2" borderId="15" xfId="1" applyNumberFormat="1" applyFont="1" applyFill="1" applyBorder="1" applyAlignment="1">
      <alignment horizontal="center" vertical="center"/>
    </xf>
    <xf numFmtId="180" fontId="7" fillId="2" borderId="1" xfId="1" applyNumberFormat="1" applyFont="1" applyFill="1" applyBorder="1" applyAlignment="1">
      <alignment horizontal="right" vertical="center"/>
    </xf>
    <xf numFmtId="180" fontId="7" fillId="2" borderId="2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 wrapText="1"/>
    </xf>
    <xf numFmtId="0" fontId="7" fillId="2" borderId="6" xfId="1" applyFont="1" applyFill="1" applyBorder="1">
      <alignment vertical="center"/>
    </xf>
    <xf numFmtId="0" fontId="7" fillId="2" borderId="6" xfId="1" applyFont="1" applyFill="1" applyBorder="1" applyAlignment="1">
      <alignment horizontal="right" vertical="center"/>
    </xf>
    <xf numFmtId="0" fontId="7" fillId="3" borderId="2" xfId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right" vertical="center"/>
    </xf>
    <xf numFmtId="0" fontId="4" fillId="5" borderId="12" xfId="1" applyFont="1" applyFill="1" applyBorder="1" applyAlignment="1">
      <alignment horizontal="right" vertical="center"/>
    </xf>
    <xf numFmtId="0" fontId="4" fillId="5" borderId="1" xfId="1" applyFont="1" applyFill="1" applyBorder="1" applyAlignment="1">
      <alignment horizontal="right" vertical="center"/>
    </xf>
    <xf numFmtId="0" fontId="4" fillId="5" borderId="13" xfId="1" applyFont="1" applyFill="1" applyBorder="1" applyAlignment="1">
      <alignment horizontal="right" vertical="center"/>
    </xf>
    <xf numFmtId="0" fontId="4" fillId="5" borderId="13" xfId="1" applyFont="1" applyFill="1" applyBorder="1" applyAlignment="1">
      <alignment horizontal="right" vertical="center" wrapText="1"/>
    </xf>
    <xf numFmtId="182" fontId="7" fillId="2" borderId="2" xfId="1" applyNumberFormat="1" applyFont="1" applyFill="1" applyBorder="1" applyAlignment="1">
      <alignment horizontal="right" vertical="center"/>
    </xf>
    <xf numFmtId="179" fontId="7" fillId="2" borderId="1" xfId="1" applyNumberFormat="1" applyFont="1" applyFill="1" applyBorder="1" applyAlignment="1">
      <alignment horizontal="right" vertical="center"/>
    </xf>
    <xf numFmtId="179" fontId="7" fillId="2" borderId="16" xfId="1" applyNumberFormat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0" fillId="2" borderId="32" xfId="0" applyFill="1" applyBorder="1">
      <alignment vertical="center"/>
    </xf>
    <xf numFmtId="0" fontId="7" fillId="2" borderId="14" xfId="1" applyFont="1" applyFill="1" applyBorder="1">
      <alignment vertical="center"/>
    </xf>
    <xf numFmtId="0" fontId="7" fillId="2" borderId="15" xfId="1" applyFont="1" applyFill="1" applyBorder="1">
      <alignment vertical="center"/>
    </xf>
    <xf numFmtId="176" fontId="7" fillId="2" borderId="2" xfId="2" applyNumberFormat="1" applyFont="1" applyFill="1" applyBorder="1" applyAlignment="1" applyProtection="1">
      <alignment horizontal="right" vertical="center"/>
    </xf>
    <xf numFmtId="176" fontId="7" fillId="2" borderId="17" xfId="2" applyNumberFormat="1" applyFont="1" applyFill="1" applyBorder="1" applyAlignment="1" applyProtection="1">
      <alignment horizontal="right" vertical="center"/>
    </xf>
    <xf numFmtId="0" fontId="7" fillId="2" borderId="2" xfId="1" applyFont="1" applyFill="1" applyBorder="1" applyAlignment="1">
      <alignment horizontal="left" vertical="center" shrinkToFit="1"/>
    </xf>
    <xf numFmtId="0" fontId="7" fillId="2" borderId="2" xfId="1" applyFont="1" applyFill="1" applyBorder="1">
      <alignment vertical="center"/>
    </xf>
    <xf numFmtId="0" fontId="7" fillId="4" borderId="2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>
      <alignment vertical="center" wrapText="1"/>
    </xf>
    <xf numFmtId="0" fontId="7" fillId="2" borderId="15" xfId="1" applyFont="1" applyFill="1" applyBorder="1" applyAlignment="1">
      <alignment vertical="center" wrapText="1"/>
    </xf>
    <xf numFmtId="0" fontId="7" fillId="5" borderId="11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>
      <alignment vertical="center"/>
    </xf>
    <xf numFmtId="0" fontId="7" fillId="4" borderId="14" xfId="1" applyFont="1" applyFill="1" applyBorder="1" applyAlignment="1" applyProtection="1">
      <alignment horizontal="center" vertical="center"/>
      <protection locked="0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7" fillId="5" borderId="3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5" borderId="15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15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shrinkToFit="1"/>
    </xf>
    <xf numFmtId="0" fontId="7" fillId="2" borderId="10" xfId="1" applyFont="1" applyFill="1" applyBorder="1" applyAlignment="1">
      <alignment horizontal="center" vertical="center" shrinkToFit="1"/>
    </xf>
    <xf numFmtId="0" fontId="7" fillId="2" borderId="12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4" borderId="15" xfId="1" applyFont="1" applyFill="1" applyBorder="1" applyAlignment="1" applyProtection="1">
      <alignment horizontal="center" vertical="center"/>
      <protection locked="0"/>
    </xf>
    <xf numFmtId="176" fontId="7" fillId="2" borderId="14" xfId="2" applyNumberFormat="1" applyFont="1" applyFill="1" applyBorder="1" applyAlignment="1" applyProtection="1">
      <alignment horizontal="right" vertical="center"/>
    </xf>
    <xf numFmtId="176" fontId="7" fillId="2" borderId="15" xfId="2" applyNumberFormat="1" applyFont="1" applyFill="1" applyBorder="1" applyAlignment="1" applyProtection="1">
      <alignment horizontal="right" vertical="center"/>
    </xf>
    <xf numFmtId="176" fontId="7" fillId="2" borderId="1" xfId="2" applyNumberFormat="1" applyFont="1" applyFill="1" applyBorder="1" applyAlignment="1" applyProtection="1">
      <alignment horizontal="right" vertical="center"/>
    </xf>
    <xf numFmtId="0" fontId="7" fillId="2" borderId="2" xfId="1" applyFont="1" applyFill="1" applyBorder="1" applyAlignment="1">
      <alignment vertical="center" wrapText="1"/>
    </xf>
    <xf numFmtId="0" fontId="7" fillId="2" borderId="3" xfId="1" applyFont="1" applyFill="1" applyBorder="1" applyAlignment="1">
      <alignment horizontal="left" vertical="center" shrinkToFit="1"/>
    </xf>
    <xf numFmtId="0" fontId="7" fillId="2" borderId="4" xfId="1" applyFont="1" applyFill="1" applyBorder="1" applyAlignment="1">
      <alignment horizontal="left" vertical="center" shrinkToFit="1"/>
    </xf>
    <xf numFmtId="0" fontId="7" fillId="5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horizontal="right" vertical="center" shrinkToFit="1"/>
    </xf>
    <xf numFmtId="0" fontId="4" fillId="5" borderId="7" xfId="1" applyFont="1" applyFill="1" applyBorder="1" applyAlignment="1">
      <alignment horizontal="right" vertical="center" shrinkToFit="1"/>
    </xf>
    <xf numFmtId="0" fontId="4" fillId="5" borderId="8" xfId="1" applyFont="1" applyFill="1" applyBorder="1" applyAlignment="1">
      <alignment horizontal="right" vertical="center" shrinkToFit="1"/>
    </xf>
    <xf numFmtId="0" fontId="7" fillId="2" borderId="14" xfId="1" applyFont="1" applyFill="1" applyBorder="1" applyAlignment="1">
      <alignment horizontal="left" vertical="center" wrapText="1" shrinkToFit="1"/>
    </xf>
    <xf numFmtId="0" fontId="7" fillId="2" borderId="15" xfId="1" applyFont="1" applyFill="1" applyBorder="1" applyAlignment="1">
      <alignment horizontal="left" vertical="center" wrapText="1" shrinkToFit="1"/>
    </xf>
    <xf numFmtId="0" fontId="7" fillId="2" borderId="1" xfId="1" applyFont="1" applyFill="1" applyBorder="1" applyAlignment="1">
      <alignment horizontal="left" vertical="center" wrapText="1" shrinkToFit="1"/>
    </xf>
    <xf numFmtId="0" fontId="7" fillId="5" borderId="18" xfId="1" applyFont="1" applyFill="1" applyBorder="1" applyAlignment="1">
      <alignment horizontal="center" vertical="center" wrapText="1"/>
    </xf>
    <xf numFmtId="0" fontId="7" fillId="5" borderId="19" xfId="1" applyFont="1" applyFill="1" applyBorder="1" applyAlignment="1">
      <alignment horizontal="center" vertical="center"/>
    </xf>
    <xf numFmtId="176" fontId="7" fillId="2" borderId="23" xfId="2" applyNumberFormat="1" applyFont="1" applyFill="1" applyBorder="1" applyAlignment="1" applyProtection="1">
      <alignment horizontal="center" vertical="center"/>
    </xf>
    <xf numFmtId="176" fontId="7" fillId="2" borderId="24" xfId="2" applyNumberFormat="1" applyFont="1" applyFill="1" applyBorder="1" applyAlignment="1" applyProtection="1">
      <alignment horizontal="center" vertical="center"/>
    </xf>
    <xf numFmtId="176" fontId="7" fillId="2" borderId="25" xfId="2" applyNumberFormat="1" applyFont="1" applyFill="1" applyBorder="1" applyAlignment="1" applyProtection="1">
      <alignment horizontal="center" vertical="center"/>
    </xf>
    <xf numFmtId="176" fontId="7" fillId="2" borderId="26" xfId="2" applyNumberFormat="1" applyFont="1" applyFill="1" applyBorder="1" applyAlignment="1" applyProtection="1">
      <alignment horizontal="center" vertical="center"/>
    </xf>
    <xf numFmtId="176" fontId="7" fillId="2" borderId="27" xfId="2" applyNumberFormat="1" applyFont="1" applyFill="1" applyBorder="1" applyAlignment="1" applyProtection="1">
      <alignment horizontal="center" vertical="center"/>
    </xf>
    <xf numFmtId="176" fontId="7" fillId="2" borderId="28" xfId="2" applyNumberFormat="1" applyFont="1" applyFill="1" applyBorder="1" applyAlignment="1" applyProtection="1">
      <alignment horizontal="center" vertical="center"/>
    </xf>
    <xf numFmtId="176" fontId="7" fillId="2" borderId="34" xfId="2" applyNumberFormat="1" applyFont="1" applyFill="1" applyBorder="1" applyAlignment="1" applyProtection="1">
      <alignment horizontal="center" vertical="center"/>
    </xf>
    <xf numFmtId="176" fontId="7" fillId="2" borderId="35" xfId="2" applyNumberFormat="1" applyFont="1" applyFill="1" applyBorder="1" applyAlignment="1" applyProtection="1">
      <alignment horizontal="center" vertical="center"/>
    </xf>
    <xf numFmtId="176" fontId="7" fillId="2" borderId="36" xfId="2" applyNumberFormat="1" applyFont="1" applyFill="1" applyBorder="1" applyAlignment="1" applyProtection="1">
      <alignment horizontal="center" vertical="center"/>
    </xf>
    <xf numFmtId="0" fontId="8" fillId="2" borderId="0" xfId="1" applyFont="1" applyFill="1" applyAlignment="1">
      <alignment horizontal="center" vertical="top"/>
    </xf>
    <xf numFmtId="179" fontId="7" fillId="2" borderId="3" xfId="1" applyNumberFormat="1" applyFont="1" applyFill="1" applyBorder="1" applyAlignment="1">
      <alignment horizontal="right" vertical="center"/>
    </xf>
    <xf numFmtId="179" fontId="7" fillId="2" borderId="4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center" vertical="center" wrapTex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5</xdr:col>
      <xdr:colOff>123824</xdr:colOff>
      <xdr:row>15</xdr:row>
      <xdr:rowOff>38100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628775" y="2286000"/>
          <a:ext cx="1190624" cy="419100"/>
        </a:xfrm>
        <a:prstGeom prst="wedgeRoundRectCallout">
          <a:avLst>
            <a:gd name="adj1" fmla="val -27345"/>
            <a:gd name="adj2" fmla="val -93792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箇月の日数（通常</a:t>
          </a:r>
          <a:r>
            <a:rPr kumimoji="1" lang="en-US" altLang="ja-JP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30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日）を入力</a:t>
          </a:r>
        </a:p>
      </xdr:txBody>
    </xdr:sp>
    <xdr:clientData/>
  </xdr:twoCellAnchor>
  <xdr:twoCellAnchor>
    <xdr:from>
      <xdr:col>7</xdr:col>
      <xdr:colOff>238125</xdr:colOff>
      <xdr:row>12</xdr:row>
      <xdr:rowOff>161925</xdr:rowOff>
    </xdr:from>
    <xdr:to>
      <xdr:col>8</xdr:col>
      <xdr:colOff>962024</xdr:colOff>
      <xdr:row>15</xdr:row>
      <xdr:rowOff>9525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4248150" y="2352675"/>
          <a:ext cx="1781174" cy="419100"/>
        </a:xfrm>
        <a:prstGeom prst="wedgeRoundRectCallout">
          <a:avLst>
            <a:gd name="adj1" fmla="val 2486"/>
            <a:gd name="adj2" fmla="val -193792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登録住宅の所在地をドロップダウンリストから選択</a:t>
          </a:r>
        </a:p>
      </xdr:txBody>
    </xdr:sp>
    <xdr:clientData/>
  </xdr:twoCellAnchor>
  <xdr:twoCellAnchor>
    <xdr:from>
      <xdr:col>4</xdr:col>
      <xdr:colOff>247650</xdr:colOff>
      <xdr:row>28</xdr:row>
      <xdr:rowOff>161925</xdr:rowOff>
    </xdr:from>
    <xdr:to>
      <xdr:col>7</xdr:col>
      <xdr:colOff>1028700</xdr:colOff>
      <xdr:row>29</xdr:row>
      <xdr:rowOff>180975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476500" y="5305425"/>
          <a:ext cx="3190875" cy="209550"/>
        </a:xfrm>
        <a:prstGeom prst="wedgeRoundRectCallout">
          <a:avLst>
            <a:gd name="adj1" fmla="val -44592"/>
            <a:gd name="adj2" fmla="val 107637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加減算算定の有無をドロップダウンリストから選択</a:t>
          </a:r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7</xdr:col>
      <xdr:colOff>1009652</xdr:colOff>
      <xdr:row>53</xdr:row>
      <xdr:rowOff>19051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695575" y="9715500"/>
          <a:ext cx="2952752" cy="209551"/>
        </a:xfrm>
        <a:prstGeom prst="wedgeRoundRectCallout">
          <a:avLst>
            <a:gd name="adj1" fmla="val -49593"/>
            <a:gd name="adj2" fmla="val 94389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>
    <xdr:from>
      <xdr:col>5</xdr:col>
      <xdr:colOff>0</xdr:colOff>
      <xdr:row>59</xdr:row>
      <xdr:rowOff>9525</xdr:rowOff>
    </xdr:from>
    <xdr:to>
      <xdr:col>7</xdr:col>
      <xdr:colOff>1009652</xdr:colOff>
      <xdr:row>60</xdr:row>
      <xdr:rowOff>28576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695575" y="11058525"/>
          <a:ext cx="2952752" cy="209551"/>
        </a:xfrm>
        <a:prstGeom prst="wedgeRoundRectCallout">
          <a:avLst>
            <a:gd name="adj1" fmla="val -49593"/>
            <a:gd name="adj2" fmla="val 94389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>
    <xdr:from>
      <xdr:col>2</xdr:col>
      <xdr:colOff>9525</xdr:colOff>
      <xdr:row>68</xdr:row>
      <xdr:rowOff>85725</xdr:rowOff>
    </xdr:from>
    <xdr:to>
      <xdr:col>6</xdr:col>
      <xdr:colOff>171452</xdr:colOff>
      <xdr:row>69</xdr:row>
      <xdr:rowOff>104776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85825" y="12849225"/>
          <a:ext cx="2952752" cy="209551"/>
        </a:xfrm>
        <a:prstGeom prst="wedgeRoundRectCallout">
          <a:avLst>
            <a:gd name="adj1" fmla="val -4754"/>
            <a:gd name="adj2" fmla="val 112571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6</xdr:col>
      <xdr:colOff>161927</xdr:colOff>
      <xdr:row>75</xdr:row>
      <xdr:rowOff>19051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76300" y="13906500"/>
          <a:ext cx="2952752" cy="209551"/>
        </a:xfrm>
        <a:prstGeom prst="wedgeRoundRectCallout">
          <a:avLst>
            <a:gd name="adj1" fmla="val -4754"/>
            <a:gd name="adj2" fmla="val 112571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 editAs="oneCell">
    <xdr:from>
      <xdr:col>2</xdr:col>
      <xdr:colOff>0</xdr:colOff>
      <xdr:row>80</xdr:row>
      <xdr:rowOff>0</xdr:rowOff>
    </xdr:from>
    <xdr:to>
      <xdr:col>6</xdr:col>
      <xdr:colOff>190377</xdr:colOff>
      <xdr:row>81</xdr:row>
      <xdr:rowOff>175292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15049500"/>
          <a:ext cx="2981202" cy="365792"/>
        </a:xfrm>
        <a:prstGeom prst="rect">
          <a:avLst/>
        </a:prstGeom>
      </xdr:spPr>
    </xdr:pic>
    <xdr:clientData/>
  </xdr:twoCellAnchor>
  <xdr:twoCellAnchor>
    <xdr:from>
      <xdr:col>2</xdr:col>
      <xdr:colOff>66675</xdr:colOff>
      <xdr:row>89</xdr:row>
      <xdr:rowOff>152400</xdr:rowOff>
    </xdr:from>
    <xdr:to>
      <xdr:col>4</xdr:col>
      <xdr:colOff>333376</xdr:colOff>
      <xdr:row>91</xdr:row>
      <xdr:rowOff>161926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942975" y="16916400"/>
          <a:ext cx="1619251" cy="390526"/>
        </a:xfrm>
        <a:prstGeom prst="wedgeRoundRectCallout">
          <a:avLst>
            <a:gd name="adj1" fmla="val 35341"/>
            <a:gd name="adj2" fmla="val -89646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lIns="36000" tIns="0" rIns="3600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加算算定の有無をドロップダウンリストから選択</a:t>
          </a:r>
        </a:p>
      </xdr:txBody>
    </xdr:sp>
    <xdr:clientData/>
  </xdr:twoCellAnchor>
  <xdr:twoCellAnchor editAs="oneCell">
    <xdr:from>
      <xdr:col>9</xdr:col>
      <xdr:colOff>628650</xdr:colOff>
      <xdr:row>8</xdr:row>
      <xdr:rowOff>180975</xdr:rowOff>
    </xdr:from>
    <xdr:to>
      <xdr:col>13</xdr:col>
      <xdr:colOff>257678</xdr:colOff>
      <xdr:row>15</xdr:row>
      <xdr:rowOff>161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A4161CA-E79B-BDC6-04A4-3DDCB039F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1609725"/>
          <a:ext cx="3600953" cy="1152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99"/>
  <sheetViews>
    <sheetView tabSelected="1" zoomScaleNormal="100" zoomScaleSheetLayoutView="100" workbookViewId="0">
      <selection activeCell="B1" sqref="B1"/>
    </sheetView>
  </sheetViews>
  <sheetFormatPr defaultColWidth="9" defaultRowHeight="15" customHeight="1" x14ac:dyDescent="0.15"/>
  <cols>
    <col min="1" max="1" width="0.75" style="1" customWidth="1"/>
    <col min="2" max="2" width="2.5" style="1" customWidth="1"/>
    <col min="3" max="3" width="9.875" style="1" customWidth="1"/>
    <col min="4" max="4" width="7.875" style="1" customWidth="1"/>
    <col min="5" max="5" width="6.125" style="1" customWidth="1"/>
    <col min="6" max="7" width="12.75" style="1" customWidth="1"/>
    <col min="8" max="9" width="13.875" style="1" customWidth="1"/>
    <col min="10" max="10" width="12.75" style="1" customWidth="1"/>
    <col min="11" max="11" width="13.875" style="1" customWidth="1"/>
    <col min="12" max="14" width="12.75" style="1" customWidth="1"/>
    <col min="15" max="15" width="1.25" style="1" hidden="1" customWidth="1"/>
    <col min="16" max="16" width="10.625" style="1" hidden="1" customWidth="1"/>
    <col min="17" max="17" width="8.125" style="1" hidden="1" customWidth="1"/>
    <col min="18" max="18" width="9.625" style="1" hidden="1" customWidth="1"/>
    <col min="19" max="19" width="0" style="1" hidden="1" customWidth="1"/>
    <col min="20" max="20" width="7.625" style="1" hidden="1" customWidth="1"/>
    <col min="21" max="21" width="40.125" style="1" hidden="1" customWidth="1"/>
    <col min="22" max="22" width="7.625" style="1" hidden="1" customWidth="1"/>
    <col min="23" max="16384" width="9" style="1"/>
  </cols>
  <sheetData>
    <row r="1" spans="1:22" ht="7.5" customHeight="1" x14ac:dyDescent="0.15"/>
    <row r="2" spans="1:22" ht="15" customHeight="1" x14ac:dyDescent="0.15">
      <c r="A2" s="2"/>
      <c r="B2" s="38"/>
      <c r="C2" s="39" t="s">
        <v>110</v>
      </c>
      <c r="D2" s="40"/>
      <c r="E2" s="41"/>
      <c r="F2" s="41"/>
      <c r="G2" s="41"/>
      <c r="H2" s="41"/>
      <c r="I2" s="41"/>
      <c r="J2" s="41"/>
      <c r="K2" s="41"/>
      <c r="L2" s="41"/>
      <c r="M2" s="42"/>
      <c r="N2" s="42"/>
      <c r="O2" s="2"/>
      <c r="P2" s="3" t="s">
        <v>0</v>
      </c>
      <c r="Q2" s="3" t="s">
        <v>1</v>
      </c>
      <c r="R2" s="3" t="s">
        <v>2</v>
      </c>
      <c r="S2" s="2"/>
      <c r="T2" s="4" t="s">
        <v>5</v>
      </c>
      <c r="U2" s="4" t="s">
        <v>6</v>
      </c>
      <c r="V2" s="4" t="s">
        <v>7</v>
      </c>
    </row>
    <row r="3" spans="1:22" ht="15" customHeight="1" x14ac:dyDescent="0.15">
      <c r="A3" s="2"/>
      <c r="B3" s="38"/>
      <c r="C3" s="43"/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2"/>
      <c r="P3" s="3" t="s">
        <v>3</v>
      </c>
      <c r="Q3" s="3" t="s">
        <v>4</v>
      </c>
      <c r="R3" s="3">
        <v>10.54</v>
      </c>
      <c r="S3" s="2"/>
      <c r="T3" s="5" t="s">
        <v>10</v>
      </c>
      <c r="U3" s="6" t="s">
        <v>11</v>
      </c>
      <c r="V3" s="7">
        <v>10.68</v>
      </c>
    </row>
    <row r="4" spans="1:22" ht="15" customHeight="1" x14ac:dyDescent="0.15">
      <c r="A4" s="2"/>
      <c r="B4" s="163" t="s">
        <v>186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2"/>
      <c r="P4" s="3" t="s">
        <v>8</v>
      </c>
      <c r="Q4" s="3" t="s">
        <v>9</v>
      </c>
      <c r="R4" s="3">
        <v>10.14</v>
      </c>
      <c r="S4" s="2"/>
      <c r="T4" s="5" t="s">
        <v>15</v>
      </c>
      <c r="U4" s="6" t="s">
        <v>16</v>
      </c>
      <c r="V4" s="7">
        <v>10.54</v>
      </c>
    </row>
    <row r="5" spans="1:22" ht="15" customHeight="1" x14ac:dyDescent="0.15">
      <c r="A5" s="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2"/>
      <c r="P5" s="3" t="s">
        <v>13</v>
      </c>
      <c r="Q5" s="3" t="s">
        <v>14</v>
      </c>
      <c r="R5" s="3">
        <v>10.45</v>
      </c>
      <c r="S5" s="2"/>
      <c r="T5" s="5" t="s">
        <v>19</v>
      </c>
      <c r="U5" s="6" t="s">
        <v>20</v>
      </c>
      <c r="V5" s="7">
        <v>10.45</v>
      </c>
    </row>
    <row r="6" spans="1:22" ht="15" customHeight="1" x14ac:dyDescent="0.15">
      <c r="A6" s="2"/>
      <c r="B6" s="166" t="s">
        <v>108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2"/>
      <c r="P6" s="3" t="s">
        <v>17</v>
      </c>
      <c r="Q6" s="3" t="s">
        <v>18</v>
      </c>
      <c r="R6" s="3">
        <v>10.27</v>
      </c>
      <c r="S6" s="2"/>
      <c r="T6" s="5" t="s">
        <v>25</v>
      </c>
      <c r="U6" s="6" t="s">
        <v>26</v>
      </c>
      <c r="V6" s="7">
        <v>10.27</v>
      </c>
    </row>
    <row r="7" spans="1:22" ht="15" customHeight="1" x14ac:dyDescent="0.15">
      <c r="A7" s="2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2"/>
      <c r="P7" s="3" t="s">
        <v>23</v>
      </c>
      <c r="Q7" s="3" t="s">
        <v>24</v>
      </c>
      <c r="R7" s="3">
        <v>10.68</v>
      </c>
      <c r="S7" s="2"/>
      <c r="T7" s="5" t="s">
        <v>29</v>
      </c>
      <c r="U7" s="6" t="s">
        <v>30</v>
      </c>
      <c r="V7" s="7">
        <v>10.14</v>
      </c>
    </row>
    <row r="8" spans="1:22" ht="15" customHeight="1" x14ac:dyDescent="0.15">
      <c r="A8" s="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2"/>
      <c r="P8" s="3" t="s">
        <v>27</v>
      </c>
      <c r="Q8" s="3" t="s">
        <v>28</v>
      </c>
      <c r="R8" s="8">
        <v>10</v>
      </c>
      <c r="S8" s="2"/>
      <c r="T8" s="5" t="s">
        <v>32</v>
      </c>
      <c r="U8" s="6" t="s">
        <v>33</v>
      </c>
      <c r="V8" s="7">
        <v>10</v>
      </c>
    </row>
    <row r="9" spans="1:22" ht="15" customHeight="1" x14ac:dyDescent="0.15">
      <c r="A9" s="2"/>
      <c r="B9" s="11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2"/>
      <c r="P9" s="3" t="s">
        <v>31</v>
      </c>
      <c r="Q9" s="3" t="s">
        <v>24</v>
      </c>
      <c r="R9" s="3">
        <v>10.68</v>
      </c>
      <c r="S9" s="2"/>
      <c r="T9" s="2"/>
      <c r="U9" s="2"/>
      <c r="V9" s="2"/>
    </row>
    <row r="10" spans="1:22" ht="15" customHeight="1" x14ac:dyDescent="0.15">
      <c r="A10" s="2"/>
      <c r="B10" s="11"/>
      <c r="C10" s="11"/>
      <c r="D10" s="47"/>
      <c r="E10" s="18" t="s">
        <v>12</v>
      </c>
      <c r="F10" s="11"/>
      <c r="G10" s="48" t="s">
        <v>0</v>
      </c>
      <c r="H10" s="21" t="s">
        <v>97</v>
      </c>
      <c r="I10" s="49"/>
      <c r="J10" s="11"/>
      <c r="K10" s="11"/>
      <c r="L10" s="50"/>
      <c r="M10" s="50"/>
      <c r="N10" s="50"/>
      <c r="O10" s="2"/>
      <c r="P10" s="3" t="s">
        <v>41</v>
      </c>
      <c r="Q10" s="3" t="s">
        <v>14</v>
      </c>
      <c r="R10" s="3">
        <v>10.45</v>
      </c>
      <c r="S10" s="2"/>
      <c r="T10" s="2"/>
      <c r="U10" s="2"/>
      <c r="V10" s="2"/>
    </row>
    <row r="11" spans="1:22" ht="15" customHeight="1" x14ac:dyDescent="0.15">
      <c r="A11" s="2"/>
      <c r="B11" s="11"/>
      <c r="C11" s="11"/>
      <c r="D11" s="11"/>
      <c r="E11" s="11"/>
      <c r="F11" s="11"/>
      <c r="G11" s="48" t="s">
        <v>1</v>
      </c>
      <c r="H11" s="48" t="str">
        <f>IF($H$10="","",VLOOKUP($H$10,$P$2:$R$43,2,FALSE))</f>
        <v>その他</v>
      </c>
      <c r="I11" s="51"/>
      <c r="J11" s="11"/>
      <c r="K11" s="11"/>
      <c r="L11" s="50"/>
      <c r="M11" s="50"/>
      <c r="N11" s="50"/>
      <c r="O11" s="2"/>
      <c r="P11" s="3" t="s">
        <v>42</v>
      </c>
      <c r="Q11" s="3" t="s">
        <v>28</v>
      </c>
      <c r="R11" s="8">
        <v>10</v>
      </c>
      <c r="S11" s="2"/>
      <c r="T11" s="2"/>
      <c r="U11" s="2"/>
      <c r="V11" s="2"/>
    </row>
    <row r="12" spans="1:22" ht="15" customHeight="1" x14ac:dyDescent="0.15">
      <c r="A12" s="2"/>
      <c r="B12" s="11"/>
      <c r="C12" s="52" t="s">
        <v>21</v>
      </c>
      <c r="D12" s="22">
        <v>30</v>
      </c>
      <c r="E12" s="18" t="s">
        <v>22</v>
      </c>
      <c r="F12" s="11"/>
      <c r="G12" s="48" t="s">
        <v>2</v>
      </c>
      <c r="H12" s="53">
        <f>IF($H$10="","",VLOOKUP($H$10,$P$2:$R$43,3,FALSE))</f>
        <v>10</v>
      </c>
      <c r="I12" s="54"/>
      <c r="J12" s="18"/>
      <c r="K12" s="18"/>
      <c r="L12" s="50"/>
      <c r="M12" s="50"/>
      <c r="N12" s="50"/>
      <c r="O12" s="2"/>
      <c r="P12" s="3" t="s">
        <v>45</v>
      </c>
      <c r="Q12" s="3" t="s">
        <v>28</v>
      </c>
      <c r="R12" s="8">
        <v>10</v>
      </c>
      <c r="S12" s="2"/>
      <c r="T12" s="2"/>
      <c r="U12" s="2"/>
      <c r="V12" s="2"/>
    </row>
    <row r="13" spans="1:22" ht="15" customHeight="1" x14ac:dyDescent="0.15">
      <c r="A13" s="2"/>
      <c r="B13" s="11"/>
      <c r="C13" s="52"/>
      <c r="D13" s="18"/>
      <c r="E13" s="11"/>
      <c r="F13" s="11"/>
      <c r="G13" s="18"/>
      <c r="H13" s="18"/>
      <c r="I13" s="18"/>
      <c r="J13" s="18"/>
      <c r="K13" s="18"/>
      <c r="L13" s="50"/>
      <c r="M13" s="50"/>
      <c r="N13" s="50"/>
      <c r="O13" s="2"/>
      <c r="P13" s="3" t="s">
        <v>47</v>
      </c>
      <c r="Q13" s="3" t="s">
        <v>9</v>
      </c>
      <c r="R13" s="3">
        <v>10.14</v>
      </c>
      <c r="S13" s="2"/>
      <c r="T13" s="2"/>
      <c r="U13" s="2"/>
      <c r="V13" s="2"/>
    </row>
    <row r="14" spans="1:22" ht="15" customHeight="1" x14ac:dyDescent="0.15">
      <c r="A14" s="2"/>
      <c r="B14" s="11"/>
      <c r="C14" s="52"/>
      <c r="D14" s="18"/>
      <c r="E14" s="11"/>
      <c r="F14" s="11"/>
      <c r="G14" s="18"/>
      <c r="H14" s="18"/>
      <c r="I14" s="18"/>
      <c r="J14" s="18"/>
      <c r="K14" s="18"/>
      <c r="L14" s="50"/>
      <c r="M14" s="50"/>
      <c r="N14" s="50"/>
      <c r="O14" s="2"/>
      <c r="P14" s="3" t="s">
        <v>49</v>
      </c>
      <c r="Q14" s="3" t="s">
        <v>28</v>
      </c>
      <c r="R14" s="8">
        <v>10</v>
      </c>
      <c r="S14" s="2"/>
      <c r="T14" s="2"/>
      <c r="U14" s="2"/>
      <c r="V14" s="2"/>
    </row>
    <row r="15" spans="1:22" ht="15" customHeight="1" x14ac:dyDescent="0.15">
      <c r="A15" s="2"/>
      <c r="B15" s="11"/>
      <c r="C15" s="52"/>
      <c r="D15" s="18"/>
      <c r="E15" s="11"/>
      <c r="F15" s="11"/>
      <c r="G15" s="18"/>
      <c r="H15" s="18"/>
      <c r="I15" s="18"/>
      <c r="J15" s="18"/>
      <c r="K15" s="18"/>
      <c r="L15" s="55"/>
      <c r="M15" s="55"/>
      <c r="N15" s="55"/>
      <c r="O15" s="2"/>
      <c r="P15" s="3" t="s">
        <v>51</v>
      </c>
      <c r="Q15" s="3" t="s">
        <v>28</v>
      </c>
      <c r="R15" s="8">
        <v>10</v>
      </c>
      <c r="S15" s="2"/>
      <c r="T15" s="2"/>
      <c r="U15" s="2"/>
      <c r="V15" s="2"/>
    </row>
    <row r="16" spans="1:22" ht="15" customHeight="1" x14ac:dyDescent="0.15">
      <c r="A16" s="2"/>
      <c r="B16" s="11"/>
      <c r="C16" s="52"/>
      <c r="D16" s="18"/>
      <c r="E16" s="11"/>
      <c r="F16" s="11"/>
      <c r="G16" s="18"/>
      <c r="H16" s="18"/>
      <c r="I16" s="18"/>
      <c r="J16" s="18"/>
      <c r="K16" s="18"/>
      <c r="L16" s="55"/>
      <c r="M16" s="55"/>
      <c r="N16" s="55"/>
      <c r="O16" s="2"/>
      <c r="P16" s="3" t="s">
        <v>53</v>
      </c>
      <c r="Q16" s="3" t="s">
        <v>24</v>
      </c>
      <c r="R16" s="3">
        <v>10.68</v>
      </c>
      <c r="S16" s="2"/>
      <c r="T16" s="2"/>
      <c r="U16" s="2"/>
      <c r="V16" s="2"/>
    </row>
    <row r="17" spans="1:19" ht="15" customHeight="1" thickBot="1" x14ac:dyDescent="0.2">
      <c r="A17" s="2"/>
      <c r="B17" s="56" t="s">
        <v>107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2"/>
      <c r="P17" s="3" t="s">
        <v>55</v>
      </c>
      <c r="Q17" s="3" t="s">
        <v>9</v>
      </c>
      <c r="R17" s="3">
        <v>10.14</v>
      </c>
      <c r="S17" s="2"/>
    </row>
    <row r="18" spans="1:19" ht="15" customHeight="1" thickTop="1" x14ac:dyDescent="0.15">
      <c r="A18" s="2"/>
      <c r="B18" s="11"/>
      <c r="C18" s="105" t="s">
        <v>34</v>
      </c>
      <c r="D18" s="123" t="s">
        <v>35</v>
      </c>
      <c r="E18" s="142"/>
      <c r="F18" s="104"/>
      <c r="G18" s="125" t="s">
        <v>141</v>
      </c>
      <c r="H18" s="125" t="s">
        <v>36</v>
      </c>
      <c r="I18" s="125" t="s">
        <v>149</v>
      </c>
      <c r="J18" s="105" t="s">
        <v>37</v>
      </c>
      <c r="K18" s="123" t="s">
        <v>38</v>
      </c>
      <c r="L18" s="152" t="s">
        <v>39</v>
      </c>
      <c r="M18" s="152" t="s">
        <v>40</v>
      </c>
      <c r="N18" s="152" t="s">
        <v>122</v>
      </c>
      <c r="O18" s="2"/>
      <c r="P18" s="3" t="s">
        <v>57</v>
      </c>
      <c r="Q18" s="3" t="s">
        <v>9</v>
      </c>
      <c r="R18" s="3">
        <v>10.14</v>
      </c>
    </row>
    <row r="19" spans="1:19" ht="15" customHeight="1" x14ac:dyDescent="0.15">
      <c r="A19" s="2"/>
      <c r="B19" s="11"/>
      <c r="C19" s="122"/>
      <c r="D19" s="143"/>
      <c r="E19" s="144"/>
      <c r="F19" s="145"/>
      <c r="G19" s="122"/>
      <c r="H19" s="126"/>
      <c r="I19" s="126"/>
      <c r="J19" s="122"/>
      <c r="K19" s="124"/>
      <c r="L19" s="153"/>
      <c r="M19" s="153"/>
      <c r="N19" s="153"/>
      <c r="O19" s="2"/>
      <c r="P19" s="3" t="s">
        <v>59</v>
      </c>
      <c r="Q19" s="3" t="s">
        <v>14</v>
      </c>
      <c r="R19" s="3">
        <v>10.45</v>
      </c>
    </row>
    <row r="20" spans="1:19" ht="15" customHeight="1" x14ac:dyDescent="0.15">
      <c r="A20" s="2"/>
      <c r="B20" s="11"/>
      <c r="C20" s="60"/>
      <c r="D20" s="146" t="s">
        <v>43</v>
      </c>
      <c r="E20" s="147"/>
      <c r="F20" s="148"/>
      <c r="G20" s="62" t="s">
        <v>128</v>
      </c>
      <c r="H20" s="61" t="s">
        <v>44</v>
      </c>
      <c r="I20" s="61" t="s">
        <v>150</v>
      </c>
      <c r="J20" s="62" t="s">
        <v>151</v>
      </c>
      <c r="K20" s="61" t="s">
        <v>152</v>
      </c>
      <c r="L20" s="63" t="s">
        <v>153</v>
      </c>
      <c r="M20" s="63" t="s">
        <v>154</v>
      </c>
      <c r="N20" s="63" t="s">
        <v>155</v>
      </c>
      <c r="O20" s="2"/>
      <c r="P20" s="3" t="s">
        <v>60</v>
      </c>
      <c r="Q20" s="3" t="s">
        <v>28</v>
      </c>
      <c r="R20" s="8">
        <v>10</v>
      </c>
    </row>
    <row r="21" spans="1:19" ht="15" customHeight="1" x14ac:dyDescent="0.15">
      <c r="A21" s="2"/>
      <c r="B21" s="11"/>
      <c r="C21" s="48" t="s">
        <v>46</v>
      </c>
      <c r="D21" s="164">
        <v>181</v>
      </c>
      <c r="E21" s="165"/>
      <c r="F21" s="16">
        <f>$D$12*D21</f>
        <v>5430</v>
      </c>
      <c r="G21" s="16">
        <f>SUM(G32,$G$40:$G$43,$G$45:$G$52)</f>
        <v>0</v>
      </c>
      <c r="H21" s="23">
        <f>ROUND(IF($E$55="あり",(F21+G21)*0.082,IF($E$56="あり",(F21+G21)*0.06,IF($E$57="あり",(F21+G21)*0.033,IF($E$58="あり",(F21+G21)*0.033*0.9,IF($E$59="あり",(F21+G21)*0.033*0.8,))))),0)</f>
        <v>0</v>
      </c>
      <c r="I21" s="23">
        <f>ROUND(IF($E$62="あり",(F21+G21)*0.018,IF($E$64="あり",(F21+G21)*0.012,)),0)</f>
        <v>0</v>
      </c>
      <c r="J21" s="16">
        <f>SUM(F21:I21)</f>
        <v>5430</v>
      </c>
      <c r="K21" s="26">
        <f>IF($H$12="",0,ROUNDDOWN(J21*$H$12,0))</f>
        <v>54300</v>
      </c>
      <c r="L21" s="14">
        <f>K21-ROUNDDOWN(K21*0.9,0)</f>
        <v>5430</v>
      </c>
      <c r="M21" s="14">
        <f>K21-ROUNDDOWN(K21*0.8,0)</f>
        <v>10860</v>
      </c>
      <c r="N21" s="14">
        <f>K21-ROUNDDOWN(K21*0.7,0)</f>
        <v>16290</v>
      </c>
      <c r="O21" s="2"/>
      <c r="P21" s="3" t="s">
        <v>61</v>
      </c>
      <c r="Q21" s="3" t="s">
        <v>14</v>
      </c>
      <c r="R21" s="3">
        <v>10.45</v>
      </c>
    </row>
    <row r="22" spans="1:19" ht="15" customHeight="1" x14ac:dyDescent="0.15">
      <c r="A22" s="2"/>
      <c r="B22" s="11"/>
      <c r="C22" s="48" t="s">
        <v>48</v>
      </c>
      <c r="D22" s="164">
        <v>310</v>
      </c>
      <c r="E22" s="165"/>
      <c r="F22" s="16">
        <f t="shared" ref="F22:F27" si="0">$D$12*D22</f>
        <v>9300</v>
      </c>
      <c r="G22" s="16">
        <f>SUM(G33,$G$40:$G$43,$G$45:$G$52)</f>
        <v>0</v>
      </c>
      <c r="H22" s="23">
        <f t="shared" ref="H22:H27" si="1">ROUND(IF($E$55="あり",(F22+G22)*0.082,IF($E$56="あり",(F22+G22)*0.06,IF($E$57="あり",(F22+G22)*0.033,IF($E$58="あり",(F22+G22)*0.033*0.9,IF($E$59="あり",(F22+G22)*0.033*0.8))))),0)</f>
        <v>0</v>
      </c>
      <c r="I22" s="23">
        <f t="shared" ref="I22:I27" si="2">ROUND(IF($E$62="あり",(F22+G22)*0.018,IF($E$64="あり",(F22+G22)*0.012,)),0)</f>
        <v>0</v>
      </c>
      <c r="J22" s="16">
        <f t="shared" ref="J22:J27" si="3">SUM(F22:I22)</f>
        <v>9300</v>
      </c>
      <c r="K22" s="26">
        <f t="shared" ref="K22:K27" si="4">IF($H$12="",0,ROUNDDOWN(J22*$H$12,0))</f>
        <v>93000</v>
      </c>
      <c r="L22" s="14">
        <f t="shared" ref="L22:L27" si="5">K22-ROUNDDOWN(K22*0.9,0)</f>
        <v>9300</v>
      </c>
      <c r="M22" s="14">
        <f t="shared" ref="M22:M27" si="6">K22-ROUNDDOWN(K22*0.8,0)</f>
        <v>18600</v>
      </c>
      <c r="N22" s="14">
        <f t="shared" ref="N22:N27" si="7">K22-ROUNDDOWN(K22*0.7,0)</f>
        <v>27900</v>
      </c>
      <c r="O22" s="2"/>
      <c r="P22" s="3" t="s">
        <v>62</v>
      </c>
      <c r="Q22" s="3" t="s">
        <v>28</v>
      </c>
      <c r="R22" s="8">
        <v>10</v>
      </c>
    </row>
    <row r="23" spans="1:19" ht="15" customHeight="1" x14ac:dyDescent="0.15">
      <c r="A23" s="2"/>
      <c r="B23" s="11"/>
      <c r="C23" s="48" t="s">
        <v>50</v>
      </c>
      <c r="D23" s="164">
        <v>536</v>
      </c>
      <c r="E23" s="165"/>
      <c r="F23" s="16">
        <f t="shared" si="0"/>
        <v>16080</v>
      </c>
      <c r="G23" s="16">
        <f>SUM(G34,$G$39:$G$52)</f>
        <v>0</v>
      </c>
      <c r="H23" s="23">
        <f t="shared" si="1"/>
        <v>0</v>
      </c>
      <c r="I23" s="23">
        <f t="shared" si="2"/>
        <v>0</v>
      </c>
      <c r="J23" s="16">
        <f t="shared" si="3"/>
        <v>16080</v>
      </c>
      <c r="K23" s="26">
        <f t="shared" si="4"/>
        <v>160800</v>
      </c>
      <c r="L23" s="14">
        <f t="shared" si="5"/>
        <v>16080</v>
      </c>
      <c r="M23" s="14">
        <f t="shared" si="6"/>
        <v>32160</v>
      </c>
      <c r="N23" s="14">
        <f t="shared" si="7"/>
        <v>48240</v>
      </c>
      <c r="O23" s="2"/>
      <c r="P23" s="3" t="s">
        <v>66</v>
      </c>
      <c r="Q23" s="3" t="s">
        <v>28</v>
      </c>
      <c r="R23" s="8">
        <v>10</v>
      </c>
    </row>
    <row r="24" spans="1:19" ht="15" customHeight="1" x14ac:dyDescent="0.15">
      <c r="A24" s="2"/>
      <c r="B24" s="11"/>
      <c r="C24" s="48" t="s">
        <v>52</v>
      </c>
      <c r="D24" s="164">
        <v>602</v>
      </c>
      <c r="E24" s="165"/>
      <c r="F24" s="16">
        <f>$D$12*D24</f>
        <v>18060</v>
      </c>
      <c r="G24" s="16">
        <f>SUM(G35,$G$39:$G$52)</f>
        <v>0</v>
      </c>
      <c r="H24" s="23">
        <f t="shared" si="1"/>
        <v>0</v>
      </c>
      <c r="I24" s="23">
        <f t="shared" si="2"/>
        <v>0</v>
      </c>
      <c r="J24" s="16">
        <f t="shared" si="3"/>
        <v>18060</v>
      </c>
      <c r="K24" s="26">
        <f t="shared" si="4"/>
        <v>180600</v>
      </c>
      <c r="L24" s="14">
        <f t="shared" si="5"/>
        <v>18060</v>
      </c>
      <c r="M24" s="14">
        <f t="shared" si="6"/>
        <v>36120</v>
      </c>
      <c r="N24" s="14">
        <f t="shared" si="7"/>
        <v>54180</v>
      </c>
      <c r="O24" s="2"/>
      <c r="P24" s="3" t="s">
        <v>68</v>
      </c>
      <c r="Q24" s="3" t="s">
        <v>28</v>
      </c>
      <c r="R24" s="8">
        <v>10</v>
      </c>
    </row>
    <row r="25" spans="1:19" ht="15" customHeight="1" x14ac:dyDescent="0.15">
      <c r="A25" s="2"/>
      <c r="B25" s="11"/>
      <c r="C25" s="48" t="s">
        <v>54</v>
      </c>
      <c r="D25" s="164">
        <v>671</v>
      </c>
      <c r="E25" s="165"/>
      <c r="F25" s="16">
        <f t="shared" si="0"/>
        <v>20130</v>
      </c>
      <c r="G25" s="16">
        <f>SUM(G36,$G$39:$G$52)</f>
        <v>0</v>
      </c>
      <c r="H25" s="23">
        <f t="shared" si="1"/>
        <v>0</v>
      </c>
      <c r="I25" s="23">
        <f t="shared" si="2"/>
        <v>0</v>
      </c>
      <c r="J25" s="16">
        <f t="shared" si="3"/>
        <v>20130</v>
      </c>
      <c r="K25" s="26">
        <f t="shared" si="4"/>
        <v>201300</v>
      </c>
      <c r="L25" s="14">
        <f t="shared" si="5"/>
        <v>20130</v>
      </c>
      <c r="M25" s="14">
        <f t="shared" si="6"/>
        <v>40260</v>
      </c>
      <c r="N25" s="14">
        <f t="shared" si="7"/>
        <v>60390</v>
      </c>
      <c r="O25" s="2"/>
      <c r="P25" s="3" t="s">
        <v>71</v>
      </c>
      <c r="Q25" s="3" t="s">
        <v>28</v>
      </c>
      <c r="R25" s="8">
        <v>10</v>
      </c>
    </row>
    <row r="26" spans="1:19" ht="15" customHeight="1" x14ac:dyDescent="0.15">
      <c r="A26" s="2"/>
      <c r="B26" s="45"/>
      <c r="C26" s="48" t="s">
        <v>56</v>
      </c>
      <c r="D26" s="164">
        <v>735</v>
      </c>
      <c r="E26" s="165"/>
      <c r="F26" s="16">
        <f t="shared" si="0"/>
        <v>22050</v>
      </c>
      <c r="G26" s="16">
        <f>SUM(G37,$G$39:$G$52)</f>
        <v>0</v>
      </c>
      <c r="H26" s="23">
        <f t="shared" si="1"/>
        <v>0</v>
      </c>
      <c r="I26" s="23">
        <f t="shared" si="2"/>
        <v>0</v>
      </c>
      <c r="J26" s="16">
        <f t="shared" si="3"/>
        <v>22050</v>
      </c>
      <c r="K26" s="26">
        <f t="shared" si="4"/>
        <v>220500</v>
      </c>
      <c r="L26" s="14">
        <f t="shared" si="5"/>
        <v>22050</v>
      </c>
      <c r="M26" s="14">
        <f t="shared" si="6"/>
        <v>44100</v>
      </c>
      <c r="N26" s="14">
        <f t="shared" si="7"/>
        <v>66150</v>
      </c>
      <c r="O26" s="2"/>
      <c r="P26" s="3" t="s">
        <v>73</v>
      </c>
      <c r="Q26" s="3" t="s">
        <v>28</v>
      </c>
      <c r="R26" s="8">
        <v>10</v>
      </c>
    </row>
    <row r="27" spans="1:19" ht="15" customHeight="1" thickBot="1" x14ac:dyDescent="0.2">
      <c r="A27" s="2"/>
      <c r="B27" s="45"/>
      <c r="C27" s="48" t="s">
        <v>58</v>
      </c>
      <c r="D27" s="164">
        <v>804</v>
      </c>
      <c r="E27" s="165"/>
      <c r="F27" s="16">
        <f t="shared" si="0"/>
        <v>24120</v>
      </c>
      <c r="G27" s="16">
        <f>SUM(G38,$G$39:$G$52)</f>
        <v>0</v>
      </c>
      <c r="H27" s="23">
        <f t="shared" si="1"/>
        <v>0</v>
      </c>
      <c r="I27" s="23">
        <f t="shared" si="2"/>
        <v>0</v>
      </c>
      <c r="J27" s="16">
        <f t="shared" si="3"/>
        <v>24120</v>
      </c>
      <c r="K27" s="26">
        <f t="shared" si="4"/>
        <v>241200</v>
      </c>
      <c r="L27" s="15">
        <f t="shared" si="5"/>
        <v>24120</v>
      </c>
      <c r="M27" s="15">
        <f t="shared" si="6"/>
        <v>48240</v>
      </c>
      <c r="N27" s="15">
        <f t="shared" si="7"/>
        <v>72360</v>
      </c>
      <c r="O27" s="2"/>
      <c r="P27" s="3" t="s">
        <v>76</v>
      </c>
      <c r="Q27" s="3" t="s">
        <v>28</v>
      </c>
      <c r="R27" s="8">
        <v>10</v>
      </c>
    </row>
    <row r="28" spans="1:19" ht="15" customHeight="1" thickTop="1" x14ac:dyDescent="0.15">
      <c r="A28" s="2"/>
      <c r="B28" s="45"/>
      <c r="C28" s="52"/>
      <c r="D28" s="11"/>
      <c r="E28" s="52"/>
      <c r="F28" s="12"/>
      <c r="G28" s="12" t="s">
        <v>140</v>
      </c>
      <c r="H28" s="12"/>
      <c r="I28" s="12"/>
      <c r="J28" s="12"/>
      <c r="K28" s="12"/>
      <c r="L28" s="12"/>
      <c r="M28" s="12"/>
      <c r="N28" s="12"/>
      <c r="O28" s="2"/>
      <c r="P28" s="3" t="s">
        <v>78</v>
      </c>
      <c r="Q28" s="3" t="s">
        <v>28</v>
      </c>
      <c r="R28" s="8">
        <v>10</v>
      </c>
    </row>
    <row r="29" spans="1:19" ht="15" customHeight="1" x14ac:dyDescent="0.15">
      <c r="A29" s="2"/>
      <c r="B29" s="45"/>
      <c r="C29" s="52"/>
      <c r="D29" s="11"/>
      <c r="E29" s="52"/>
      <c r="F29" s="12"/>
      <c r="G29" s="13" t="s">
        <v>136</v>
      </c>
      <c r="H29" s="12"/>
      <c r="I29" s="12"/>
      <c r="J29" s="12"/>
      <c r="K29" s="12"/>
      <c r="L29" s="12"/>
      <c r="M29" s="12"/>
      <c r="N29" s="12"/>
      <c r="O29" s="2"/>
      <c r="P29" s="3" t="s">
        <v>81</v>
      </c>
      <c r="Q29" s="3" t="s">
        <v>28</v>
      </c>
      <c r="R29" s="8">
        <v>10</v>
      </c>
    </row>
    <row r="30" spans="1:19" ht="15" customHeight="1" x14ac:dyDescent="0.15">
      <c r="A30" s="2"/>
      <c r="B30" s="45"/>
      <c r="C30" s="56" t="s">
        <v>142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2"/>
      <c r="P30" s="3" t="s">
        <v>83</v>
      </c>
      <c r="Q30" s="3" t="s">
        <v>28</v>
      </c>
      <c r="R30" s="8">
        <v>10</v>
      </c>
    </row>
    <row r="31" spans="1:19" ht="15" customHeight="1" x14ac:dyDescent="0.15">
      <c r="A31" s="2"/>
      <c r="B31" s="45"/>
      <c r="C31" s="140" t="s">
        <v>143</v>
      </c>
      <c r="D31" s="140"/>
      <c r="E31" s="64" t="s">
        <v>64</v>
      </c>
      <c r="F31" s="140" t="s">
        <v>144</v>
      </c>
      <c r="G31" s="140"/>
      <c r="H31" s="65"/>
      <c r="I31" s="18"/>
      <c r="J31" s="18"/>
      <c r="K31" s="18"/>
      <c r="L31" s="18"/>
      <c r="M31" s="18"/>
      <c r="N31" s="18"/>
      <c r="P31" s="3" t="s">
        <v>84</v>
      </c>
      <c r="Q31" s="3" t="s">
        <v>28</v>
      </c>
      <c r="R31" s="8">
        <v>10</v>
      </c>
    </row>
    <row r="32" spans="1:19" ht="15" customHeight="1" x14ac:dyDescent="0.15">
      <c r="A32" s="2"/>
      <c r="B32" s="45"/>
      <c r="C32" s="149" t="s">
        <v>129</v>
      </c>
      <c r="D32" s="66" t="s">
        <v>111</v>
      </c>
      <c r="E32" s="111"/>
      <c r="F32" s="67">
        <v>-18</v>
      </c>
      <c r="G32" s="16" t="str">
        <f t="shared" ref="G32:G38" si="8">IF($E$32="あり",$D$12*F32,"")</f>
        <v/>
      </c>
      <c r="H32" s="65"/>
      <c r="I32" s="18"/>
      <c r="J32" s="18"/>
      <c r="K32" s="18"/>
      <c r="L32" s="18"/>
      <c r="M32" s="18"/>
      <c r="N32" s="18"/>
      <c r="P32" s="3" t="s">
        <v>86</v>
      </c>
      <c r="Q32" s="3" t="s">
        <v>18</v>
      </c>
      <c r="R32" s="3">
        <v>10.27</v>
      </c>
    </row>
    <row r="33" spans="1:18" ht="15" customHeight="1" x14ac:dyDescent="0.15">
      <c r="A33" s="2"/>
      <c r="B33" s="45"/>
      <c r="C33" s="150"/>
      <c r="D33" s="66" t="s">
        <v>112</v>
      </c>
      <c r="E33" s="133"/>
      <c r="F33" s="67">
        <v>-31</v>
      </c>
      <c r="G33" s="16" t="str">
        <f t="shared" si="8"/>
        <v/>
      </c>
      <c r="H33" s="65"/>
      <c r="I33" s="18"/>
      <c r="J33" s="18"/>
      <c r="K33" s="18"/>
      <c r="L33" s="18"/>
      <c r="M33" s="18"/>
      <c r="N33" s="18"/>
      <c r="P33" s="3" t="s">
        <v>87</v>
      </c>
      <c r="Q33" s="3" t="s">
        <v>28</v>
      </c>
      <c r="R33" s="8">
        <v>10</v>
      </c>
    </row>
    <row r="34" spans="1:18" ht="15" customHeight="1" x14ac:dyDescent="0.15">
      <c r="A34" s="2"/>
      <c r="B34" s="45"/>
      <c r="C34" s="150"/>
      <c r="D34" s="66" t="s">
        <v>113</v>
      </c>
      <c r="E34" s="133"/>
      <c r="F34" s="67">
        <v>-54</v>
      </c>
      <c r="G34" s="16" t="str">
        <f t="shared" si="8"/>
        <v/>
      </c>
      <c r="H34" s="65"/>
      <c r="I34" s="18"/>
      <c r="J34" s="18"/>
      <c r="K34" s="18"/>
      <c r="L34" s="18"/>
      <c r="M34" s="18"/>
      <c r="N34" s="18"/>
      <c r="P34" s="3" t="s">
        <v>88</v>
      </c>
      <c r="Q34" s="3" t="s">
        <v>9</v>
      </c>
      <c r="R34" s="3">
        <v>10.14</v>
      </c>
    </row>
    <row r="35" spans="1:18" ht="15" customHeight="1" x14ac:dyDescent="0.15">
      <c r="A35" s="2"/>
      <c r="B35" s="45"/>
      <c r="C35" s="150"/>
      <c r="D35" s="66" t="s">
        <v>114</v>
      </c>
      <c r="E35" s="133"/>
      <c r="F35" s="67">
        <v>-60</v>
      </c>
      <c r="G35" s="16" t="str">
        <f t="shared" si="8"/>
        <v/>
      </c>
      <c r="H35" s="65"/>
      <c r="I35" s="18"/>
      <c r="J35" s="18"/>
      <c r="K35" s="18"/>
      <c r="L35" s="18"/>
      <c r="M35" s="18"/>
      <c r="N35" s="18"/>
      <c r="P35" s="3" t="s">
        <v>90</v>
      </c>
      <c r="Q35" s="3" t="s">
        <v>9</v>
      </c>
      <c r="R35" s="3">
        <v>10.14</v>
      </c>
    </row>
    <row r="36" spans="1:18" ht="15" customHeight="1" x14ac:dyDescent="0.15">
      <c r="A36" s="2"/>
      <c r="B36" s="45"/>
      <c r="C36" s="150"/>
      <c r="D36" s="66" t="s">
        <v>115</v>
      </c>
      <c r="E36" s="133"/>
      <c r="F36" s="67">
        <v>-67</v>
      </c>
      <c r="G36" s="16" t="str">
        <f t="shared" si="8"/>
        <v/>
      </c>
      <c r="H36" s="65"/>
      <c r="I36" s="18"/>
      <c r="J36" s="18"/>
      <c r="K36" s="18"/>
      <c r="L36" s="18"/>
      <c r="M36" s="18"/>
      <c r="N36" s="18"/>
      <c r="P36" s="3" t="s">
        <v>91</v>
      </c>
      <c r="Q36" s="3" t="s">
        <v>28</v>
      </c>
      <c r="R36" s="8">
        <v>10</v>
      </c>
    </row>
    <row r="37" spans="1:18" ht="15" customHeight="1" x14ac:dyDescent="0.15">
      <c r="A37" s="2"/>
      <c r="B37" s="45"/>
      <c r="C37" s="150"/>
      <c r="D37" s="66" t="s">
        <v>116</v>
      </c>
      <c r="E37" s="133"/>
      <c r="F37" s="67">
        <v>-74</v>
      </c>
      <c r="G37" s="16" t="str">
        <f>IF($E$32="あり",$D$12*F37,"")</f>
        <v/>
      </c>
      <c r="H37" s="11"/>
      <c r="I37" s="11"/>
      <c r="J37" s="11"/>
      <c r="K37" s="18"/>
      <c r="L37" s="11"/>
      <c r="M37" s="11"/>
      <c r="N37" s="11"/>
      <c r="O37" s="2"/>
      <c r="P37" s="3" t="s">
        <v>92</v>
      </c>
      <c r="Q37" s="3" t="s">
        <v>28</v>
      </c>
      <c r="R37" s="8">
        <v>10</v>
      </c>
    </row>
    <row r="38" spans="1:18" ht="15" customHeight="1" x14ac:dyDescent="0.15">
      <c r="A38" s="2"/>
      <c r="B38" s="45"/>
      <c r="C38" s="151"/>
      <c r="D38" s="66" t="s">
        <v>117</v>
      </c>
      <c r="E38" s="112"/>
      <c r="F38" s="67">
        <v>-80</v>
      </c>
      <c r="G38" s="16" t="str">
        <f t="shared" si="8"/>
        <v/>
      </c>
      <c r="H38" s="11"/>
      <c r="I38" s="11"/>
      <c r="J38" s="11"/>
      <c r="K38" s="18"/>
      <c r="L38" s="11"/>
      <c r="M38" s="11"/>
      <c r="N38" s="11"/>
      <c r="O38" s="2"/>
      <c r="P38" s="3" t="s">
        <v>94</v>
      </c>
      <c r="Q38" s="3" t="s">
        <v>28</v>
      </c>
      <c r="R38" s="8">
        <v>10</v>
      </c>
    </row>
    <row r="39" spans="1:18" ht="15" customHeight="1" x14ac:dyDescent="0.15">
      <c r="A39" s="2"/>
      <c r="B39" s="45"/>
      <c r="C39" s="68" t="s">
        <v>118</v>
      </c>
      <c r="D39" s="68"/>
      <c r="E39" s="21"/>
      <c r="F39" s="69">
        <v>36</v>
      </c>
      <c r="G39" s="16" t="str">
        <f>IF(E39="あり",$D$12*F39,"")</f>
        <v/>
      </c>
      <c r="H39" s="18" t="s">
        <v>70</v>
      </c>
      <c r="I39" s="18"/>
      <c r="J39" s="11"/>
      <c r="K39" s="11"/>
      <c r="L39" s="11"/>
      <c r="M39" s="11"/>
      <c r="N39" s="11"/>
      <c r="O39" s="2"/>
      <c r="P39" s="3" t="s">
        <v>95</v>
      </c>
      <c r="Q39" s="3" t="s">
        <v>28</v>
      </c>
      <c r="R39" s="8">
        <v>10</v>
      </c>
    </row>
    <row r="40" spans="1:18" ht="15" customHeight="1" x14ac:dyDescent="0.15">
      <c r="A40" s="2"/>
      <c r="B40" s="45"/>
      <c r="C40" s="127" t="s">
        <v>119</v>
      </c>
      <c r="D40" s="128"/>
      <c r="E40" s="111"/>
      <c r="F40" s="70">
        <v>200</v>
      </c>
      <c r="G40" s="134" t="str">
        <f>IF(E40="あり",IF(E43="あり",F42,F40),"")</f>
        <v/>
      </c>
      <c r="H40" s="11"/>
      <c r="I40" s="11"/>
      <c r="J40" s="11"/>
      <c r="K40" s="11"/>
      <c r="L40" s="11"/>
      <c r="M40" s="11"/>
      <c r="N40" s="11"/>
      <c r="O40" s="2"/>
      <c r="P40" s="3" t="s">
        <v>96</v>
      </c>
      <c r="Q40" s="3" t="s">
        <v>28</v>
      </c>
      <c r="R40" s="8">
        <v>10</v>
      </c>
    </row>
    <row r="41" spans="1:18" ht="15" customHeight="1" x14ac:dyDescent="0.15">
      <c r="A41" s="2"/>
      <c r="B41" s="45"/>
      <c r="C41" s="129"/>
      <c r="D41" s="130"/>
      <c r="E41" s="133"/>
      <c r="F41" s="71" t="s">
        <v>130</v>
      </c>
      <c r="G41" s="135"/>
      <c r="H41" s="19" t="s">
        <v>131</v>
      </c>
      <c r="I41" s="19"/>
      <c r="J41" s="11"/>
      <c r="K41" s="11"/>
      <c r="L41" s="11"/>
      <c r="M41" s="11"/>
      <c r="N41" s="11"/>
      <c r="O41" s="2"/>
      <c r="P41" s="3" t="s">
        <v>97</v>
      </c>
      <c r="Q41" s="3" t="s">
        <v>28</v>
      </c>
      <c r="R41" s="8">
        <v>10</v>
      </c>
    </row>
    <row r="42" spans="1:18" ht="15" customHeight="1" x14ac:dyDescent="0.15">
      <c r="A42" s="2"/>
      <c r="B42" s="45"/>
      <c r="C42" s="131"/>
      <c r="D42" s="132"/>
      <c r="E42" s="112"/>
      <c r="F42" s="72">
        <v>100</v>
      </c>
      <c r="G42" s="136"/>
      <c r="H42" s="11"/>
      <c r="I42" s="11"/>
      <c r="J42" s="11"/>
      <c r="K42" s="11"/>
      <c r="L42" s="11"/>
      <c r="M42" s="11"/>
      <c r="N42" s="11"/>
      <c r="O42" s="2"/>
      <c r="P42" s="3" t="s">
        <v>98</v>
      </c>
      <c r="Q42" s="3" t="s">
        <v>28</v>
      </c>
      <c r="R42" s="8">
        <v>10</v>
      </c>
    </row>
    <row r="43" spans="1:18" ht="15" customHeight="1" x14ac:dyDescent="0.15">
      <c r="A43" s="2"/>
      <c r="B43" s="45"/>
      <c r="C43" s="68" t="s">
        <v>67</v>
      </c>
      <c r="D43" s="68"/>
      <c r="E43" s="21"/>
      <c r="F43" s="69">
        <v>12</v>
      </c>
      <c r="G43" s="16" t="str">
        <f>IF(E43="あり",$D$12*F43,"")</f>
        <v/>
      </c>
      <c r="H43" s="11"/>
      <c r="I43" s="11"/>
      <c r="J43" s="11"/>
      <c r="K43" s="11"/>
      <c r="L43" s="11"/>
      <c r="M43" s="11"/>
      <c r="N43" s="11"/>
      <c r="O43" s="2"/>
      <c r="P43" s="3" t="s">
        <v>101</v>
      </c>
      <c r="Q43" s="3" t="s">
        <v>28</v>
      </c>
      <c r="R43" s="8">
        <v>10</v>
      </c>
    </row>
    <row r="44" spans="1:18" ht="15" customHeight="1" x14ac:dyDescent="0.15">
      <c r="A44" s="2"/>
      <c r="B44" s="45"/>
      <c r="C44" s="68" t="s">
        <v>69</v>
      </c>
      <c r="D44" s="68"/>
      <c r="E44" s="21"/>
      <c r="F44" s="69">
        <v>10</v>
      </c>
      <c r="G44" s="16" t="str">
        <f>IF(E44="あり",$D$12*F44,"")</f>
        <v/>
      </c>
      <c r="H44" s="18" t="s">
        <v>70</v>
      </c>
      <c r="I44" s="18"/>
      <c r="J44" s="11"/>
      <c r="K44" s="11"/>
      <c r="L44" s="11"/>
      <c r="M44" s="11"/>
      <c r="N44" s="11"/>
      <c r="O44" s="2"/>
      <c r="P44" s="2"/>
      <c r="Q44" s="2"/>
      <c r="R44" s="2"/>
    </row>
    <row r="45" spans="1:18" ht="15" customHeight="1" x14ac:dyDescent="0.15">
      <c r="A45" s="2"/>
      <c r="B45" s="45"/>
      <c r="C45" s="68" t="s">
        <v>72</v>
      </c>
      <c r="D45" s="68"/>
      <c r="E45" s="21"/>
      <c r="F45" s="73">
        <v>80</v>
      </c>
      <c r="G45" s="16" t="str">
        <f>IF(E45="あり",F45,"")</f>
        <v/>
      </c>
      <c r="H45" s="11"/>
      <c r="I45" s="11"/>
      <c r="J45" s="11"/>
      <c r="K45" s="11"/>
      <c r="L45" s="11"/>
      <c r="M45" s="11"/>
      <c r="N45" s="11"/>
      <c r="O45" s="2"/>
      <c r="P45" s="2"/>
      <c r="Q45" s="2"/>
      <c r="R45" s="2"/>
    </row>
    <row r="46" spans="1:18" ht="15" customHeight="1" x14ac:dyDescent="0.15">
      <c r="A46" s="2"/>
      <c r="B46" s="45"/>
      <c r="C46" s="138" t="s">
        <v>120</v>
      </c>
      <c r="D46" s="139"/>
      <c r="E46" s="21"/>
      <c r="F46" s="73">
        <v>30</v>
      </c>
      <c r="G46" s="16" t="str">
        <f>IF(E46="あり",F46,"")</f>
        <v/>
      </c>
      <c r="H46" s="11"/>
      <c r="I46" s="11"/>
      <c r="J46" s="11"/>
      <c r="K46" s="11"/>
      <c r="L46" s="11"/>
      <c r="M46" s="11"/>
      <c r="N46" s="11"/>
      <c r="O46" s="2"/>
      <c r="P46" s="2"/>
      <c r="Q46" s="2"/>
      <c r="R46" s="2"/>
    </row>
    <row r="47" spans="1:18" ht="15" customHeight="1" x14ac:dyDescent="0.15">
      <c r="A47" s="2"/>
      <c r="B47" s="45"/>
      <c r="C47" s="137" t="s">
        <v>74</v>
      </c>
      <c r="D47" s="68" t="s">
        <v>75</v>
      </c>
      <c r="E47" s="21"/>
      <c r="F47" s="69">
        <v>3</v>
      </c>
      <c r="G47" s="16" t="str">
        <f t="shared" ref="G47:G52" si="9">IF(E47="あり",$D$12*F47,"")</f>
        <v/>
      </c>
      <c r="H47" s="11"/>
      <c r="I47" s="11"/>
      <c r="J47" s="11"/>
      <c r="K47" s="11"/>
      <c r="L47" s="11"/>
      <c r="M47" s="11"/>
      <c r="N47" s="11"/>
      <c r="O47" s="2"/>
      <c r="P47" s="2"/>
      <c r="Q47" s="2"/>
      <c r="R47" s="2"/>
    </row>
    <row r="48" spans="1:18" ht="15" customHeight="1" x14ac:dyDescent="0.15">
      <c r="A48" s="2"/>
      <c r="B48" s="45"/>
      <c r="C48" s="99"/>
      <c r="D48" s="68" t="s">
        <v>77</v>
      </c>
      <c r="E48" s="21"/>
      <c r="F48" s="69">
        <v>4</v>
      </c>
      <c r="G48" s="16" t="str">
        <f t="shared" si="9"/>
        <v/>
      </c>
      <c r="H48" s="11"/>
      <c r="I48" s="11"/>
      <c r="J48" s="11"/>
      <c r="K48" s="11"/>
      <c r="L48" s="11"/>
      <c r="M48" s="11"/>
      <c r="N48" s="11"/>
      <c r="O48" s="2"/>
    </row>
    <row r="49" spans="1:15" ht="15" customHeight="1" x14ac:dyDescent="0.15">
      <c r="A49" s="2"/>
      <c r="B49" s="45"/>
      <c r="C49" s="137" t="s">
        <v>79</v>
      </c>
      <c r="D49" s="68" t="s">
        <v>80</v>
      </c>
      <c r="E49" s="21"/>
      <c r="F49" s="69">
        <v>18</v>
      </c>
      <c r="G49" s="16" t="str">
        <f t="shared" si="9"/>
        <v/>
      </c>
      <c r="H49" s="11"/>
      <c r="I49" s="11"/>
      <c r="J49" s="11"/>
      <c r="K49" s="11"/>
      <c r="L49" s="11"/>
      <c r="M49" s="11"/>
      <c r="N49" s="11"/>
      <c r="O49" s="2"/>
    </row>
    <row r="50" spans="1:15" ht="15" customHeight="1" x14ac:dyDescent="0.15">
      <c r="A50" s="2"/>
      <c r="B50" s="45"/>
      <c r="C50" s="137"/>
      <c r="D50" s="68" t="s">
        <v>82</v>
      </c>
      <c r="E50" s="21"/>
      <c r="F50" s="69">
        <v>12</v>
      </c>
      <c r="G50" s="16" t="str">
        <f t="shared" si="9"/>
        <v/>
      </c>
      <c r="H50" s="11"/>
      <c r="I50" s="11"/>
      <c r="J50" s="11"/>
      <c r="K50" s="11"/>
      <c r="L50" s="11"/>
      <c r="M50" s="11"/>
      <c r="N50" s="11"/>
      <c r="O50" s="2"/>
    </row>
    <row r="51" spans="1:15" ht="15" customHeight="1" x14ac:dyDescent="0.15">
      <c r="A51" s="2"/>
      <c r="B51" s="45"/>
      <c r="C51" s="137"/>
      <c r="D51" s="68" t="s">
        <v>77</v>
      </c>
      <c r="E51" s="21"/>
      <c r="F51" s="69">
        <v>6</v>
      </c>
      <c r="G51" s="16" t="str">
        <f t="shared" si="9"/>
        <v/>
      </c>
      <c r="H51" s="11"/>
      <c r="I51" s="11"/>
      <c r="J51" s="11"/>
      <c r="K51" s="11"/>
      <c r="L51" s="11"/>
      <c r="M51" s="11"/>
      <c r="N51" s="11"/>
      <c r="O51" s="2"/>
    </row>
    <row r="52" spans="1:15" ht="15" customHeight="1" x14ac:dyDescent="0.15">
      <c r="B52" s="45"/>
      <c r="C52" s="137"/>
      <c r="D52" s="68" t="s">
        <v>85</v>
      </c>
      <c r="E52" s="21"/>
      <c r="F52" s="69">
        <v>6</v>
      </c>
      <c r="G52" s="16" t="str">
        <f t="shared" si="9"/>
        <v/>
      </c>
      <c r="H52" s="11"/>
      <c r="I52" s="11"/>
      <c r="J52" s="11"/>
      <c r="K52" s="11"/>
      <c r="L52" s="11"/>
      <c r="M52" s="11"/>
      <c r="N52" s="11"/>
    </row>
    <row r="53" spans="1:15" ht="15" customHeight="1" x14ac:dyDescent="0.15">
      <c r="B53" s="45"/>
      <c r="C53" s="74"/>
      <c r="D53" s="75"/>
      <c r="E53" s="75"/>
      <c r="F53" s="76"/>
      <c r="G53" s="17"/>
      <c r="H53" s="11"/>
      <c r="I53" s="11"/>
      <c r="J53" s="11"/>
      <c r="K53" s="11"/>
      <c r="L53" s="11"/>
      <c r="M53" s="11"/>
      <c r="N53" s="11"/>
    </row>
    <row r="54" spans="1:15" ht="15" customHeight="1" x14ac:dyDescent="0.15">
      <c r="B54" s="45"/>
      <c r="C54" s="113" t="s">
        <v>63</v>
      </c>
      <c r="D54" s="115"/>
      <c r="E54" s="77" t="s">
        <v>64</v>
      </c>
      <c r="F54" s="140" t="s">
        <v>65</v>
      </c>
      <c r="G54" s="140"/>
      <c r="H54" s="140"/>
      <c r="I54" s="49"/>
      <c r="J54" s="11"/>
      <c r="O54" s="28"/>
    </row>
    <row r="55" spans="1:15" ht="15" customHeight="1" x14ac:dyDescent="0.15">
      <c r="B55" s="45"/>
      <c r="C55" s="107" t="s">
        <v>89</v>
      </c>
      <c r="D55" s="68" t="s">
        <v>75</v>
      </c>
      <c r="E55" s="21"/>
      <c r="F55" s="141" t="s">
        <v>123</v>
      </c>
      <c r="G55" s="141"/>
      <c r="H55" s="141"/>
      <c r="I55" s="27"/>
      <c r="J55" s="11"/>
      <c r="O55" s="18"/>
    </row>
    <row r="56" spans="1:15" ht="15" customHeight="1" x14ac:dyDescent="0.15">
      <c r="B56" s="45"/>
      <c r="C56" s="108"/>
      <c r="D56" s="68" t="s">
        <v>77</v>
      </c>
      <c r="E56" s="21"/>
      <c r="F56" s="141" t="s">
        <v>124</v>
      </c>
      <c r="G56" s="141"/>
      <c r="H56" s="141"/>
      <c r="I56" s="27"/>
      <c r="J56" s="11"/>
      <c r="O56" s="18"/>
    </row>
    <row r="57" spans="1:15" ht="15" customHeight="1" x14ac:dyDescent="0.15">
      <c r="B57" s="45"/>
      <c r="C57" s="108"/>
      <c r="D57" s="68" t="s">
        <v>85</v>
      </c>
      <c r="E57" s="21"/>
      <c r="F57" s="141" t="s">
        <v>125</v>
      </c>
      <c r="G57" s="141"/>
      <c r="H57" s="141"/>
      <c r="I57" s="27"/>
      <c r="J57" s="11"/>
      <c r="O57" s="18"/>
    </row>
    <row r="58" spans="1:15" ht="15" customHeight="1" x14ac:dyDescent="0.15">
      <c r="B58" s="45"/>
      <c r="C58" s="108"/>
      <c r="D58" s="68" t="s">
        <v>93</v>
      </c>
      <c r="E58" s="21"/>
      <c r="F58" s="141" t="s">
        <v>126</v>
      </c>
      <c r="G58" s="141"/>
      <c r="H58" s="141"/>
      <c r="I58" s="27"/>
      <c r="J58" s="11"/>
      <c r="O58" s="18"/>
    </row>
    <row r="59" spans="1:15" ht="15" customHeight="1" x14ac:dyDescent="0.15">
      <c r="B59" s="45"/>
      <c r="C59" s="109"/>
      <c r="D59" s="68" t="s">
        <v>109</v>
      </c>
      <c r="E59" s="21"/>
      <c r="F59" s="141" t="s">
        <v>127</v>
      </c>
      <c r="G59" s="141"/>
      <c r="H59" s="141"/>
      <c r="I59" s="27"/>
      <c r="J59" s="11"/>
      <c r="K59" s="78"/>
      <c r="L59" s="49"/>
      <c r="M59" s="27"/>
      <c r="N59" s="27"/>
      <c r="O59" s="27"/>
    </row>
    <row r="60" spans="1:15" ht="15" customHeight="1" x14ac:dyDescent="0.15">
      <c r="B60" s="45"/>
      <c r="C60" s="18"/>
      <c r="D60" s="18"/>
      <c r="E60" s="18"/>
      <c r="F60" s="18"/>
      <c r="G60" s="12"/>
      <c r="H60" s="11"/>
      <c r="I60" s="11"/>
      <c r="J60" s="11"/>
      <c r="K60" s="11"/>
      <c r="L60" s="11"/>
      <c r="M60" s="11"/>
      <c r="N60" s="11"/>
    </row>
    <row r="61" spans="1:15" ht="15" customHeight="1" x14ac:dyDescent="0.15">
      <c r="B61" s="45"/>
      <c r="C61" s="113" t="s">
        <v>63</v>
      </c>
      <c r="D61" s="115"/>
      <c r="E61" s="77" t="s">
        <v>64</v>
      </c>
      <c r="F61" s="113" t="s">
        <v>65</v>
      </c>
      <c r="G61" s="114"/>
      <c r="H61" s="115"/>
      <c r="I61" s="49"/>
      <c r="J61" s="11"/>
      <c r="K61" s="11"/>
      <c r="L61" s="11"/>
      <c r="M61" s="11"/>
      <c r="N61" s="11"/>
    </row>
    <row r="62" spans="1:15" ht="15" customHeight="1" x14ac:dyDescent="0.15">
      <c r="B62" s="45"/>
      <c r="C62" s="107" t="s">
        <v>146</v>
      </c>
      <c r="D62" s="94" t="s">
        <v>75</v>
      </c>
      <c r="E62" s="111"/>
      <c r="F62" s="116" t="s">
        <v>147</v>
      </c>
      <c r="G62" s="117"/>
      <c r="H62" s="118"/>
      <c r="I62" s="27"/>
      <c r="J62" s="11"/>
      <c r="K62" s="11"/>
      <c r="L62" s="11"/>
      <c r="M62" s="11"/>
      <c r="N62" s="11"/>
    </row>
    <row r="63" spans="1:15" ht="15" customHeight="1" x14ac:dyDescent="0.15">
      <c r="B63" s="45"/>
      <c r="C63" s="108"/>
      <c r="D63" s="110"/>
      <c r="E63" s="112"/>
      <c r="F63" s="119"/>
      <c r="G63" s="120"/>
      <c r="H63" s="121"/>
      <c r="I63" s="27"/>
      <c r="J63" s="11"/>
      <c r="K63" s="11"/>
      <c r="L63" s="11"/>
      <c r="M63" s="11"/>
      <c r="N63" s="11"/>
    </row>
    <row r="64" spans="1:15" ht="15" customHeight="1" x14ac:dyDescent="0.15">
      <c r="B64" s="45"/>
      <c r="C64" s="108"/>
      <c r="D64" s="94" t="s">
        <v>85</v>
      </c>
      <c r="E64" s="111"/>
      <c r="F64" s="116" t="s">
        <v>148</v>
      </c>
      <c r="G64" s="117"/>
      <c r="H64" s="118"/>
      <c r="I64" s="27"/>
      <c r="J64" s="11"/>
      <c r="K64" s="11"/>
      <c r="L64" s="11"/>
      <c r="M64" s="11"/>
      <c r="N64" s="11"/>
    </row>
    <row r="65" spans="2:15" ht="15" customHeight="1" x14ac:dyDescent="0.15">
      <c r="B65" s="45"/>
      <c r="C65" s="109"/>
      <c r="D65" s="110"/>
      <c r="E65" s="112"/>
      <c r="F65" s="119"/>
      <c r="G65" s="120"/>
      <c r="H65" s="121"/>
      <c r="I65" s="27"/>
      <c r="J65" s="11"/>
      <c r="K65" s="11"/>
      <c r="L65" s="11"/>
      <c r="M65" s="11"/>
      <c r="N65" s="11"/>
    </row>
    <row r="66" spans="2:15" ht="15" customHeight="1" x14ac:dyDescent="0.15">
      <c r="B66" s="45"/>
      <c r="C66" s="44"/>
      <c r="D66" s="51"/>
      <c r="E66" s="49"/>
      <c r="F66" s="79"/>
      <c r="G66" s="79"/>
      <c r="H66" s="11"/>
      <c r="I66" s="11"/>
      <c r="J66" s="11"/>
      <c r="K66" s="11"/>
      <c r="L66" s="11"/>
      <c r="M66" s="11"/>
      <c r="N66" s="11"/>
    </row>
    <row r="67" spans="2:15" ht="15" customHeight="1" x14ac:dyDescent="0.15">
      <c r="B67" s="56" t="s">
        <v>134</v>
      </c>
      <c r="C67" s="18"/>
      <c r="D67" s="18"/>
      <c r="E67" s="18"/>
      <c r="F67" s="18"/>
      <c r="G67" s="12"/>
      <c r="H67" s="11"/>
      <c r="I67" s="11"/>
      <c r="J67" s="11"/>
      <c r="K67" s="11"/>
      <c r="L67" s="11"/>
      <c r="M67" s="11"/>
      <c r="N67" s="11"/>
    </row>
    <row r="68" spans="2:15" ht="15" customHeight="1" x14ac:dyDescent="0.15">
      <c r="B68" s="11"/>
      <c r="C68" s="103" t="s">
        <v>63</v>
      </c>
      <c r="D68" s="104"/>
      <c r="E68" s="80" t="s">
        <v>64</v>
      </c>
      <c r="F68" s="103" t="s">
        <v>65</v>
      </c>
      <c r="G68" s="104"/>
      <c r="H68" s="125" t="s">
        <v>36</v>
      </c>
      <c r="I68" s="125" t="s">
        <v>149</v>
      </c>
      <c r="J68" s="105" t="s">
        <v>99</v>
      </c>
      <c r="K68" s="123" t="s">
        <v>100</v>
      </c>
      <c r="L68" s="123" t="s">
        <v>39</v>
      </c>
      <c r="M68" s="105" t="s">
        <v>40</v>
      </c>
      <c r="N68" s="105" t="s">
        <v>122</v>
      </c>
    </row>
    <row r="69" spans="2:15" ht="15" customHeight="1" x14ac:dyDescent="0.15">
      <c r="B69" s="11"/>
      <c r="C69" s="58"/>
      <c r="D69" s="59"/>
      <c r="E69" s="57"/>
      <c r="F69" s="58"/>
      <c r="G69" s="59"/>
      <c r="H69" s="126"/>
      <c r="I69" s="126"/>
      <c r="J69" s="106"/>
      <c r="K69" s="124"/>
      <c r="L69" s="124"/>
      <c r="M69" s="106"/>
      <c r="N69" s="122"/>
    </row>
    <row r="70" spans="2:15" ht="15" customHeight="1" x14ac:dyDescent="0.15">
      <c r="B70" s="11"/>
      <c r="C70" s="81"/>
      <c r="D70" s="82"/>
      <c r="E70" s="83"/>
      <c r="F70" s="58"/>
      <c r="G70" s="84" t="s">
        <v>137</v>
      </c>
      <c r="H70" s="85" t="s">
        <v>138</v>
      </c>
      <c r="I70" s="61" t="s">
        <v>156</v>
      </c>
      <c r="J70" s="86" t="s">
        <v>157</v>
      </c>
      <c r="K70" s="87" t="s">
        <v>158</v>
      </c>
      <c r="L70" s="87" t="s">
        <v>159</v>
      </c>
      <c r="M70" s="86" t="s">
        <v>160</v>
      </c>
      <c r="N70" s="86" t="s">
        <v>161</v>
      </c>
    </row>
    <row r="71" spans="2:15" ht="15" customHeight="1" x14ac:dyDescent="0.15">
      <c r="B71" s="45"/>
      <c r="C71" s="98" t="s">
        <v>132</v>
      </c>
      <c r="D71" s="98"/>
      <c r="E71" s="21"/>
      <c r="F71" s="69">
        <v>120</v>
      </c>
      <c r="G71" s="20" t="str">
        <f>IF(E71="あり",$D$12*F71,"")</f>
        <v/>
      </c>
      <c r="H71" s="9">
        <f>IF(G71="",0,ROUND(IF($E$55="あり",G71*0.082,IF($E$56="あり",G71*0.06,IF($E$57="あり",G71*0.033,IF($E$58="あり",G71*0.033*0.9,IF($E$59="あり",G71*0.033*0.8))))),0))</f>
        <v>0</v>
      </c>
      <c r="I71" s="9">
        <f>IF(G71="",0,ROUND(IF($E$62="あり",G71*0.018,IF($E$64="あり",G71*0.012,)),0))</f>
        <v>0</v>
      </c>
      <c r="J71" s="25">
        <f>SUM(G71:I71)</f>
        <v>0</v>
      </c>
      <c r="K71" s="29">
        <f>IF($H$12="",0,ROUNDDOWN(J71*$H$12,0))</f>
        <v>0</v>
      </c>
      <c r="L71" s="29">
        <f>K71-ROUNDDOWN(K71*0.9,0)</f>
        <v>0</v>
      </c>
      <c r="M71" s="37">
        <f>K71-ROUNDDOWN(K71*0.8,0)</f>
        <v>0</v>
      </c>
      <c r="N71" s="10">
        <f>K71-ROUNDDOWN(K71*0.7,0)</f>
        <v>0</v>
      </c>
    </row>
    <row r="72" spans="2:15" ht="15" customHeight="1" x14ac:dyDescent="0.15">
      <c r="B72" s="45"/>
      <c r="C72" s="18"/>
      <c r="D72" s="18"/>
      <c r="E72" s="18"/>
      <c r="F72" s="18"/>
      <c r="G72" s="12"/>
      <c r="H72" s="11"/>
      <c r="I72" s="11"/>
      <c r="J72" s="11"/>
      <c r="K72" s="11"/>
      <c r="L72" s="11"/>
      <c r="M72" s="11"/>
      <c r="N72" s="11"/>
      <c r="O72" s="11"/>
    </row>
    <row r="73" spans="2:15" ht="15" customHeight="1" x14ac:dyDescent="0.15">
      <c r="B73" s="56" t="s">
        <v>135</v>
      </c>
      <c r="C73" s="78"/>
      <c r="D73" s="18"/>
      <c r="E73" s="51"/>
      <c r="F73" s="18"/>
      <c r="G73" s="18"/>
      <c r="H73" s="18"/>
      <c r="I73" s="18"/>
      <c r="J73" s="18"/>
      <c r="K73" s="11"/>
      <c r="L73" s="11"/>
      <c r="M73" s="11"/>
      <c r="N73" s="11"/>
      <c r="O73" s="11"/>
    </row>
    <row r="74" spans="2:15" ht="15" customHeight="1" x14ac:dyDescent="0.15">
      <c r="B74" s="11"/>
      <c r="C74" s="103" t="s">
        <v>63</v>
      </c>
      <c r="D74" s="104"/>
      <c r="E74" s="80" t="s">
        <v>64</v>
      </c>
      <c r="F74" s="103" t="s">
        <v>65</v>
      </c>
      <c r="G74" s="104"/>
      <c r="H74" s="125" t="s">
        <v>36</v>
      </c>
      <c r="I74" s="125" t="s">
        <v>149</v>
      </c>
      <c r="J74" s="105" t="s">
        <v>99</v>
      </c>
      <c r="K74" s="123" t="s">
        <v>100</v>
      </c>
      <c r="L74" s="123" t="s">
        <v>39</v>
      </c>
      <c r="M74" s="105" t="s">
        <v>40</v>
      </c>
      <c r="N74" s="105" t="s">
        <v>122</v>
      </c>
    </row>
    <row r="75" spans="2:15" ht="15" customHeight="1" x14ac:dyDescent="0.15">
      <c r="B75" s="11"/>
      <c r="C75" s="58"/>
      <c r="D75" s="59"/>
      <c r="E75" s="57"/>
      <c r="F75" s="58"/>
      <c r="G75" s="59"/>
      <c r="H75" s="126"/>
      <c r="I75" s="126"/>
      <c r="J75" s="106"/>
      <c r="K75" s="124"/>
      <c r="L75" s="124"/>
      <c r="M75" s="106"/>
      <c r="N75" s="122"/>
    </row>
    <row r="76" spans="2:15" ht="15" customHeight="1" x14ac:dyDescent="0.15">
      <c r="B76" s="11"/>
      <c r="C76" s="81"/>
      <c r="D76" s="82"/>
      <c r="E76" s="83"/>
      <c r="F76" s="58"/>
      <c r="G76" s="84" t="s">
        <v>162</v>
      </c>
      <c r="H76" s="85" t="s">
        <v>163</v>
      </c>
      <c r="I76" s="61" t="s">
        <v>164</v>
      </c>
      <c r="J76" s="86" t="s">
        <v>165</v>
      </c>
      <c r="K76" s="88" t="s">
        <v>166</v>
      </c>
      <c r="L76" s="87" t="s">
        <v>167</v>
      </c>
      <c r="M76" s="86" t="s">
        <v>168</v>
      </c>
      <c r="N76" s="86" t="s">
        <v>169</v>
      </c>
    </row>
    <row r="77" spans="2:15" ht="15" customHeight="1" x14ac:dyDescent="0.15">
      <c r="B77" s="11"/>
      <c r="C77" s="98" t="s">
        <v>121</v>
      </c>
      <c r="D77" s="98"/>
      <c r="E77" s="21"/>
      <c r="F77" s="89">
        <v>5</v>
      </c>
      <c r="G77" s="20" t="str">
        <f>IF(E77="あり",F77,"")</f>
        <v/>
      </c>
      <c r="H77" s="9">
        <f>IF(G77="",0,ROUND(IF($E$55="あり",G77*0.082,IF($E$56="あり",G77*0.06,IF($E$57="あり",G77*0.033,IF($E$58="あり",G77*0.033*0.9,IF($E$59="あり",G77*0.033*0.8))))),0))</f>
        <v>0</v>
      </c>
      <c r="I77" s="9">
        <f>IF(G77="",0,ROUND(IF($E$62="あり",G77*0.018,IF($E$64="あり",G77*0.012,)),0))</f>
        <v>0</v>
      </c>
      <c r="J77" s="25">
        <f>SUM(G77:H77)</f>
        <v>0</v>
      </c>
      <c r="K77" s="30">
        <f>IF($H$12="",0,ROUNDDOWN(J77*$H$12,0))</f>
        <v>0</v>
      </c>
      <c r="L77" s="26">
        <f>K77-ROUNDDOWN(K77*0.9,0)</f>
        <v>0</v>
      </c>
      <c r="M77" s="37">
        <f>K77-ROUNDDOWN(K77*0.8,0)</f>
        <v>0</v>
      </c>
      <c r="N77" s="10">
        <f>K77-ROUNDDOWN(K77*0.7,0)</f>
        <v>0</v>
      </c>
    </row>
    <row r="78" spans="2:15" ht="15" customHeight="1" x14ac:dyDescent="0.15">
      <c r="B78" s="11"/>
      <c r="C78" s="78"/>
      <c r="D78" s="18"/>
      <c r="E78" s="51"/>
      <c r="F78" s="18"/>
      <c r="G78" s="18"/>
      <c r="H78" s="18"/>
      <c r="I78" s="18"/>
      <c r="J78" s="18"/>
      <c r="K78" s="11"/>
      <c r="L78" s="11"/>
      <c r="M78" s="11"/>
      <c r="N78" s="11"/>
      <c r="O78" s="11"/>
    </row>
    <row r="79" spans="2:15" ht="15" customHeight="1" x14ac:dyDescent="0.15">
      <c r="B79" s="56" t="s">
        <v>139</v>
      </c>
      <c r="C79" s="18"/>
      <c r="D79" s="18"/>
      <c r="E79" s="18"/>
      <c r="F79" s="18"/>
      <c r="G79" s="12"/>
      <c r="H79" s="11"/>
      <c r="I79" s="11"/>
      <c r="J79" s="11"/>
      <c r="K79" s="11"/>
      <c r="L79" s="11"/>
      <c r="M79" s="11"/>
      <c r="N79" s="11"/>
      <c r="O79" s="11"/>
    </row>
    <row r="80" spans="2:15" ht="15" customHeight="1" x14ac:dyDescent="0.15">
      <c r="B80" s="11"/>
      <c r="C80" s="103" t="s">
        <v>63</v>
      </c>
      <c r="D80" s="104"/>
      <c r="E80" s="80" t="s">
        <v>64</v>
      </c>
      <c r="F80" s="103" t="s">
        <v>65</v>
      </c>
      <c r="G80" s="104"/>
      <c r="H80" s="125" t="s">
        <v>36</v>
      </c>
      <c r="I80" s="125" t="s">
        <v>149</v>
      </c>
      <c r="J80" s="105" t="s">
        <v>99</v>
      </c>
      <c r="K80" s="123" t="s">
        <v>100</v>
      </c>
      <c r="L80" s="123" t="s">
        <v>39</v>
      </c>
      <c r="M80" s="105" t="s">
        <v>40</v>
      </c>
      <c r="N80" s="105" t="s">
        <v>122</v>
      </c>
    </row>
    <row r="81" spans="2:15" ht="15" customHeight="1" x14ac:dyDescent="0.15">
      <c r="B81" s="11"/>
      <c r="C81" s="58"/>
      <c r="D81" s="59"/>
      <c r="E81" s="57"/>
      <c r="F81" s="58"/>
      <c r="G81" s="59"/>
      <c r="H81" s="126"/>
      <c r="I81" s="126"/>
      <c r="J81" s="106"/>
      <c r="K81" s="124"/>
      <c r="L81" s="124"/>
      <c r="M81" s="106"/>
      <c r="N81" s="106"/>
    </row>
    <row r="82" spans="2:15" ht="15" customHeight="1" x14ac:dyDescent="0.15">
      <c r="B82" s="11"/>
      <c r="C82" s="81"/>
      <c r="D82" s="82"/>
      <c r="E82" s="83"/>
      <c r="F82" s="58"/>
      <c r="G82" s="84" t="s">
        <v>170</v>
      </c>
      <c r="H82" s="85" t="s">
        <v>171</v>
      </c>
      <c r="I82" s="61" t="s">
        <v>172</v>
      </c>
      <c r="J82" s="86" t="s">
        <v>173</v>
      </c>
      <c r="K82" s="87" t="s">
        <v>174</v>
      </c>
      <c r="L82" s="87" t="s">
        <v>175</v>
      </c>
      <c r="M82" s="86" t="s">
        <v>176</v>
      </c>
      <c r="N82" s="86" t="s">
        <v>177</v>
      </c>
    </row>
    <row r="83" spans="2:15" ht="15" customHeight="1" x14ac:dyDescent="0.15">
      <c r="B83" s="45"/>
      <c r="C83" s="98" t="s">
        <v>133</v>
      </c>
      <c r="D83" s="98"/>
      <c r="E83" s="21"/>
      <c r="F83" s="69">
        <v>30</v>
      </c>
      <c r="G83" s="20" t="str">
        <f>IF(E83="あり",30*F83,"")</f>
        <v/>
      </c>
      <c r="H83" s="9">
        <f>IF(G83="",0,ROUND(IF($E$55="あり",G83*0.082,IF($E$56="あり",G83*0.06,IF($E$57="あり",G83*0.033,IF($E$58="あり",G83*0.033*0.9,IF($E$59="あり",G83*0.033*0.8))))),0))</f>
        <v>0</v>
      </c>
      <c r="I83" s="9">
        <f>IF(G83="",0,ROUND(IF($E$62="あり",G83*0.018,IF($E$64="あり",G83*0.012,)),0))</f>
        <v>0</v>
      </c>
      <c r="J83" s="25">
        <f>SUM(G83:H83)</f>
        <v>0</v>
      </c>
      <c r="K83" s="29">
        <f>IF($H$12="",0,ROUNDDOWN(J83*$H$12,0))</f>
        <v>0</v>
      </c>
      <c r="L83" s="26">
        <f>K83-ROUNDDOWN(K83*0.9,0)</f>
        <v>0</v>
      </c>
      <c r="M83" s="37">
        <f>K83-ROUNDDOWN(K83*0.8,0)</f>
        <v>0</v>
      </c>
      <c r="N83" s="10">
        <f>K83-ROUNDDOWN(K83*0.7,0)</f>
        <v>0</v>
      </c>
    </row>
    <row r="84" spans="2:15" ht="15" customHeight="1" x14ac:dyDescent="0.15">
      <c r="B84" s="45"/>
      <c r="C84" s="18"/>
      <c r="D84" s="18"/>
      <c r="E84" s="18"/>
      <c r="F84" s="18"/>
      <c r="G84" s="12"/>
      <c r="H84" s="11"/>
      <c r="I84" s="11"/>
      <c r="J84" s="11"/>
      <c r="K84" s="11"/>
      <c r="L84" s="11"/>
      <c r="M84" s="11"/>
      <c r="N84" s="11"/>
      <c r="O84" s="11"/>
    </row>
    <row r="85" spans="2:15" ht="15" customHeight="1" x14ac:dyDescent="0.15">
      <c r="B85" s="56" t="s">
        <v>145</v>
      </c>
      <c r="C85" s="78"/>
      <c r="D85" s="18"/>
      <c r="E85" s="51"/>
      <c r="F85" s="18"/>
      <c r="G85" s="18"/>
      <c r="H85" s="18"/>
      <c r="I85" s="18"/>
      <c r="J85" s="18"/>
      <c r="K85" s="11"/>
      <c r="L85" s="11"/>
      <c r="M85" s="11"/>
      <c r="N85" s="11"/>
      <c r="O85" s="11"/>
    </row>
    <row r="86" spans="2:15" ht="15" customHeight="1" x14ac:dyDescent="0.15">
      <c r="B86" s="11"/>
      <c r="C86" s="103" t="s">
        <v>63</v>
      </c>
      <c r="D86" s="104"/>
      <c r="E86" s="80" t="s">
        <v>64</v>
      </c>
      <c r="F86" s="103" t="s">
        <v>65</v>
      </c>
      <c r="G86" s="104"/>
      <c r="H86" s="125" t="s">
        <v>36</v>
      </c>
      <c r="I86" s="125" t="s">
        <v>149</v>
      </c>
      <c r="J86" s="105" t="s">
        <v>99</v>
      </c>
      <c r="K86" s="123" t="s">
        <v>100</v>
      </c>
      <c r="L86" s="123" t="s">
        <v>39</v>
      </c>
      <c r="M86" s="105" t="s">
        <v>40</v>
      </c>
      <c r="N86" s="105" t="s">
        <v>122</v>
      </c>
    </row>
    <row r="87" spans="2:15" ht="15" customHeight="1" x14ac:dyDescent="0.15">
      <c r="B87" s="11"/>
      <c r="C87" s="58"/>
      <c r="D87" s="59"/>
      <c r="E87" s="57"/>
      <c r="F87" s="58"/>
      <c r="G87" s="59"/>
      <c r="H87" s="126"/>
      <c r="I87" s="126"/>
      <c r="J87" s="106"/>
      <c r="K87" s="124"/>
      <c r="L87" s="124"/>
      <c r="M87" s="106"/>
      <c r="N87" s="122"/>
    </row>
    <row r="88" spans="2:15" ht="15" customHeight="1" x14ac:dyDescent="0.15">
      <c r="B88" s="11"/>
      <c r="C88" s="81"/>
      <c r="D88" s="82"/>
      <c r="E88" s="83"/>
      <c r="F88" s="58"/>
      <c r="G88" s="84" t="s">
        <v>178</v>
      </c>
      <c r="H88" s="87" t="s">
        <v>179</v>
      </c>
      <c r="I88" s="61" t="s">
        <v>180</v>
      </c>
      <c r="J88" s="86" t="s">
        <v>181</v>
      </c>
      <c r="K88" s="87" t="s">
        <v>182</v>
      </c>
      <c r="L88" s="87" t="s">
        <v>183</v>
      </c>
      <c r="M88" s="86" t="s">
        <v>184</v>
      </c>
      <c r="N88" s="86" t="s">
        <v>185</v>
      </c>
    </row>
    <row r="89" spans="2:15" ht="15" customHeight="1" x14ac:dyDescent="0.15">
      <c r="B89" s="11"/>
      <c r="C89" s="99" t="s">
        <v>102</v>
      </c>
      <c r="D89" s="99"/>
      <c r="E89" s="100"/>
      <c r="F89" s="101" t="s">
        <v>103</v>
      </c>
      <c r="G89" s="96" t="str">
        <f>IF($E$89="あり",F91*27,"")</f>
        <v/>
      </c>
      <c r="H89" s="154"/>
      <c r="I89" s="155"/>
      <c r="J89" s="155"/>
      <c r="K89" s="155"/>
      <c r="L89" s="155"/>
      <c r="M89" s="155"/>
      <c r="N89" s="156"/>
    </row>
    <row r="90" spans="2:15" ht="15" customHeight="1" x14ac:dyDescent="0.15">
      <c r="B90" s="11"/>
      <c r="C90" s="99"/>
      <c r="D90" s="99"/>
      <c r="E90" s="100"/>
      <c r="F90" s="102"/>
      <c r="G90" s="96"/>
      <c r="H90" s="157"/>
      <c r="I90" s="158"/>
      <c r="J90" s="158"/>
      <c r="K90" s="158"/>
      <c r="L90" s="158"/>
      <c r="M90" s="158"/>
      <c r="N90" s="159"/>
    </row>
    <row r="91" spans="2:15" ht="15" customHeight="1" x14ac:dyDescent="0.15">
      <c r="B91" s="11"/>
      <c r="C91" s="99"/>
      <c r="D91" s="99"/>
      <c r="E91" s="100"/>
      <c r="F91" s="90">
        <v>144</v>
      </c>
      <c r="G91" s="96"/>
      <c r="H91" s="157"/>
      <c r="I91" s="158"/>
      <c r="J91" s="158"/>
      <c r="K91" s="158"/>
      <c r="L91" s="158"/>
      <c r="M91" s="158"/>
      <c r="N91" s="159"/>
    </row>
    <row r="92" spans="2:15" ht="15" customHeight="1" x14ac:dyDescent="0.15">
      <c r="B92" s="45"/>
      <c r="C92" s="99"/>
      <c r="D92" s="99"/>
      <c r="E92" s="100"/>
      <c r="F92" s="101" t="s">
        <v>104</v>
      </c>
      <c r="G92" s="96" t="str">
        <f>IF($E$89="あり",F94*2,"")</f>
        <v/>
      </c>
      <c r="H92" s="157"/>
      <c r="I92" s="158"/>
      <c r="J92" s="158"/>
      <c r="K92" s="158"/>
      <c r="L92" s="158"/>
      <c r="M92" s="158"/>
      <c r="N92" s="159"/>
    </row>
    <row r="93" spans="2:15" ht="15" customHeight="1" x14ac:dyDescent="0.15">
      <c r="B93" s="45"/>
      <c r="C93" s="99"/>
      <c r="D93" s="99"/>
      <c r="E93" s="100"/>
      <c r="F93" s="102"/>
      <c r="G93" s="96"/>
      <c r="H93" s="157"/>
      <c r="I93" s="158"/>
      <c r="J93" s="158"/>
      <c r="K93" s="158"/>
      <c r="L93" s="158"/>
      <c r="M93" s="158"/>
      <c r="N93" s="159"/>
    </row>
    <row r="94" spans="2:15" ht="15" customHeight="1" x14ac:dyDescent="0.15">
      <c r="B94" s="45"/>
      <c r="C94" s="99"/>
      <c r="D94" s="99"/>
      <c r="E94" s="100"/>
      <c r="F94" s="90">
        <v>680</v>
      </c>
      <c r="G94" s="96"/>
      <c r="H94" s="157"/>
      <c r="I94" s="158"/>
      <c r="J94" s="158"/>
      <c r="K94" s="158"/>
      <c r="L94" s="158"/>
      <c r="M94" s="158"/>
      <c r="N94" s="159"/>
    </row>
    <row r="95" spans="2:15" ht="15" customHeight="1" x14ac:dyDescent="0.15">
      <c r="B95" s="45"/>
      <c r="C95" s="99"/>
      <c r="D95" s="99"/>
      <c r="E95" s="100"/>
      <c r="F95" s="94" t="s">
        <v>105</v>
      </c>
      <c r="G95" s="96" t="str">
        <f>IF($E$89="あり",F97,"")</f>
        <v/>
      </c>
      <c r="H95" s="157"/>
      <c r="I95" s="158"/>
      <c r="J95" s="158"/>
      <c r="K95" s="158"/>
      <c r="L95" s="158"/>
      <c r="M95" s="158"/>
      <c r="N95" s="159"/>
    </row>
    <row r="96" spans="2:15" ht="15" customHeight="1" x14ac:dyDescent="0.15">
      <c r="B96" s="45"/>
      <c r="C96" s="99"/>
      <c r="D96" s="99"/>
      <c r="E96" s="100"/>
      <c r="F96" s="95"/>
      <c r="G96" s="96"/>
      <c r="H96" s="157"/>
      <c r="I96" s="158"/>
      <c r="J96" s="158"/>
      <c r="K96" s="158"/>
      <c r="L96" s="158"/>
      <c r="M96" s="158"/>
      <c r="N96" s="159"/>
    </row>
    <row r="97" spans="2:14" ht="15" customHeight="1" thickBot="1" x14ac:dyDescent="0.2">
      <c r="B97" s="45"/>
      <c r="C97" s="99"/>
      <c r="D97" s="99"/>
      <c r="E97" s="100"/>
      <c r="F97" s="91">
        <v>1280</v>
      </c>
      <c r="G97" s="97"/>
      <c r="H97" s="160"/>
      <c r="I97" s="161"/>
      <c r="J97" s="161"/>
      <c r="K97" s="161"/>
      <c r="L97" s="161"/>
      <c r="M97" s="161"/>
      <c r="N97" s="162"/>
    </row>
    <row r="98" spans="2:14" ht="15" customHeight="1" thickTop="1" x14ac:dyDescent="0.15">
      <c r="B98" s="45"/>
      <c r="C98" s="99"/>
      <c r="D98" s="99"/>
      <c r="E98" s="100"/>
      <c r="F98" s="92" t="s">
        <v>106</v>
      </c>
      <c r="G98" s="24">
        <f>SUM(G89:G97)</f>
        <v>0</v>
      </c>
      <c r="H98" s="33">
        <f>ROUND(IF($E$55="あり",G98*0.082,IF($E$56="あり",G98*0.06,IF($E$57="あり",G98*0.033,IF($E$58="あり",G98*0.033*0.9,IF($E$59="あり",G98*0.033*0.8))))),0)</f>
        <v>0</v>
      </c>
      <c r="I98" s="34">
        <f>SUM(G98:H98)</f>
        <v>0</v>
      </c>
      <c r="J98" s="31">
        <f>IF($H$12="",0,ROUNDDOWN(I98*$H$12,0))</f>
        <v>0</v>
      </c>
      <c r="K98" s="32">
        <f>J98-ROUNDDOWN(J98*0.9,0)</f>
        <v>0</v>
      </c>
      <c r="L98" s="35">
        <f>J98-ROUNDDOWN(J98*0.8,0)</f>
        <v>0</v>
      </c>
      <c r="M98" s="36">
        <f>J98-ROUNDDOWN(J98*0.7,0)</f>
        <v>0</v>
      </c>
      <c r="N98" s="93"/>
    </row>
    <row r="99" spans="2:14" ht="7.5" customHeight="1" x14ac:dyDescent="0.15"/>
  </sheetData>
  <sheetProtection algorithmName="SHA-512" hashValue="fnBihl0s4MgPgw8YvNfMTrIrZ4iAg3k8pOfv/8lRxQzOWWvz8JyEXGeQIEIBab9lzCYv923duu1GwaCA+T20zA==" saltValue="781Slp/xJIk6Kh/+EWVw0Q==" spinCount="100000" sheet="1" objects="1" scenarios="1"/>
  <mergeCells count="95">
    <mergeCell ref="I86:I87"/>
    <mergeCell ref="K68:K69"/>
    <mergeCell ref="K74:K75"/>
    <mergeCell ref="K80:K81"/>
    <mergeCell ref="K86:K87"/>
    <mergeCell ref="I74:I75"/>
    <mergeCell ref="I80:I81"/>
    <mergeCell ref="H89:N97"/>
    <mergeCell ref="B4:N5"/>
    <mergeCell ref="D21:E21"/>
    <mergeCell ref="D22:E22"/>
    <mergeCell ref="D23:E23"/>
    <mergeCell ref="D24:E24"/>
    <mergeCell ref="D25:E25"/>
    <mergeCell ref="D26:E26"/>
    <mergeCell ref="D27:E27"/>
    <mergeCell ref="I18:I19"/>
    <mergeCell ref="L18:L19"/>
    <mergeCell ref="L68:L69"/>
    <mergeCell ref="L74:L75"/>
    <mergeCell ref="B6:N7"/>
    <mergeCell ref="C71:D71"/>
    <mergeCell ref="C55:C59"/>
    <mergeCell ref="C54:D54"/>
    <mergeCell ref="H74:H75"/>
    <mergeCell ref="N18:N19"/>
    <mergeCell ref="J74:J75"/>
    <mergeCell ref="M74:M75"/>
    <mergeCell ref="N74:N75"/>
    <mergeCell ref="M18:M19"/>
    <mergeCell ref="K18:K19"/>
    <mergeCell ref="N68:N69"/>
    <mergeCell ref="H18:H19"/>
    <mergeCell ref="J68:J69"/>
    <mergeCell ref="F58:H58"/>
    <mergeCell ref="F59:H59"/>
    <mergeCell ref="J18:J19"/>
    <mergeCell ref="G18:G19"/>
    <mergeCell ref="C18:C19"/>
    <mergeCell ref="D18:F19"/>
    <mergeCell ref="D20:F20"/>
    <mergeCell ref="E32:E38"/>
    <mergeCell ref="C31:D31"/>
    <mergeCell ref="C32:C38"/>
    <mergeCell ref="F31:G31"/>
    <mergeCell ref="C40:D42"/>
    <mergeCell ref="E40:E42"/>
    <mergeCell ref="G40:G42"/>
    <mergeCell ref="C74:D74"/>
    <mergeCell ref="F74:G74"/>
    <mergeCell ref="C47:C48"/>
    <mergeCell ref="C49:C52"/>
    <mergeCell ref="C46:D46"/>
    <mergeCell ref="C68:D68"/>
    <mergeCell ref="F54:H54"/>
    <mergeCell ref="F55:H55"/>
    <mergeCell ref="F56:H56"/>
    <mergeCell ref="F57:H57"/>
    <mergeCell ref="F68:G68"/>
    <mergeCell ref="H68:H69"/>
    <mergeCell ref="C61:D61"/>
    <mergeCell ref="F61:H61"/>
    <mergeCell ref="F62:H63"/>
    <mergeCell ref="F64:H65"/>
    <mergeCell ref="M80:M81"/>
    <mergeCell ref="N86:N87"/>
    <mergeCell ref="J86:J87"/>
    <mergeCell ref="L86:L87"/>
    <mergeCell ref="H86:H87"/>
    <mergeCell ref="M86:M87"/>
    <mergeCell ref="N80:N81"/>
    <mergeCell ref="H80:H81"/>
    <mergeCell ref="J80:J81"/>
    <mergeCell ref="L80:L81"/>
    <mergeCell ref="F80:G80"/>
    <mergeCell ref="F86:G86"/>
    <mergeCell ref="I68:I69"/>
    <mergeCell ref="M68:M69"/>
    <mergeCell ref="C62:C65"/>
    <mergeCell ref="D62:D63"/>
    <mergeCell ref="E62:E63"/>
    <mergeCell ref="D64:D65"/>
    <mergeCell ref="E64:E65"/>
    <mergeCell ref="F95:F96"/>
    <mergeCell ref="G95:G97"/>
    <mergeCell ref="C77:D77"/>
    <mergeCell ref="C89:D98"/>
    <mergeCell ref="E89:E98"/>
    <mergeCell ref="F89:F90"/>
    <mergeCell ref="G89:G91"/>
    <mergeCell ref="F92:F93"/>
    <mergeCell ref="C80:D80"/>
    <mergeCell ref="C83:D83"/>
    <mergeCell ref="C86:D86"/>
    <mergeCell ref="G92:G94"/>
  </mergeCells>
  <phoneticPr fontId="10"/>
  <dataValidations count="3">
    <dataValidation type="list" allowBlank="1" showInputMessage="1" showErrorMessage="1" sqref="E89:E98 E32 E55:E59 E77 E39:E40 E43:E52 E71 E83 E62 E64 L59" xr:uid="{00000000-0002-0000-0500-000000000000}">
      <formula1>"あり,なし"</formula1>
    </dataValidation>
    <dataValidation type="whole" operator="lessThanOrEqual" allowBlank="1" showInputMessage="1" showErrorMessage="1" sqref="D12" xr:uid="{00000000-0002-0000-0500-000001000000}">
      <formula1>31</formula1>
    </dataValidation>
    <dataValidation type="list" allowBlank="1" showInputMessage="1" showErrorMessage="1" sqref="H10" xr:uid="{00000000-0002-0000-0500-000002000000}">
      <formula1>$P$3:$P$43</formula1>
    </dataValidation>
  </dataValidations>
  <printOptions horizontalCentered="1"/>
  <pageMargins left="0.47244094488188981" right="0.47244094488188981" top="0.74803149606299213" bottom="0.74803149606299213" header="0.31496062992125984" footer="0.31496062992125984"/>
  <pageSetup paperSize="9" scale="65" orientation="portrait" r:id="rId1"/>
  <rowBreaks count="1" manualBreakCount="1"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なかやす料金表</vt:lpstr>
      <vt:lpstr>なかやす料金表!Print_Area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Owner</cp:lastModifiedBy>
  <cp:lastPrinted>2025-08-26T00:29:47Z</cp:lastPrinted>
  <dcterms:created xsi:type="dcterms:W3CDTF">2016-12-08T07:12:04Z</dcterms:created>
  <dcterms:modified xsi:type="dcterms:W3CDTF">2025-09-06T08:37:52Z</dcterms:modified>
</cp:coreProperties>
</file>